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3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'Sheet1'!$A$1:$Q$370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<sst xmlns="http://schemas.openxmlformats.org/spreadsheetml/2006/main" count="414" uniqueCount="220">
  <si>
    <t>มหาวิทยาลัยเทคโนโลยีราชมงคลธัญบุรี</t>
  </si>
  <si>
    <t>คณะ/หน่วยงานเทียบเท่า</t>
  </si>
  <si>
    <t>ระดับปริญญาตรี</t>
  </si>
  <si>
    <t>ชั้นปีที่ 1</t>
  </si>
  <si>
    <t>ชั้นปีที่ 2</t>
  </si>
  <si>
    <t>ชั้นปีที่ 3</t>
  </si>
  <si>
    <t>ชั้นปีที่ 4</t>
  </si>
  <si>
    <t>ชาย</t>
  </si>
  <si>
    <t>หญิง</t>
  </si>
  <si>
    <t>รวม</t>
  </si>
  <si>
    <t>คณะ ศิลปศาสตร์</t>
  </si>
  <si>
    <t>ภาคปกติ</t>
  </si>
  <si>
    <t>การท่องเที่ยว (รวมโครงการตามอัธยาศัย)</t>
  </si>
  <si>
    <t>การโรงแรม (รวมโครงการตามอัธยาศัย)</t>
  </si>
  <si>
    <t>ภาษาอังกฤษเพื่อการสื่อสารสากล</t>
  </si>
  <si>
    <t>รวมในหลักสูตร</t>
  </si>
  <si>
    <t>รวมภาคปกติ</t>
  </si>
  <si>
    <t>รวมทั้งคณะ</t>
  </si>
  <si>
    <t>คณะครุศาสตร์อตุสาหกรรม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</si>
  <si>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</si>
  <si>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วิศวกรรมโยธา</t>
  </si>
  <si>
    <t>วิศวกรรมไฟฟ้า - ไฟฟ้ากำลัง</t>
  </si>
  <si>
    <t>วิศวกรรมเครื่องกล</t>
  </si>
  <si>
    <t>วิศวกรรมอุตสาหการ</t>
  </si>
  <si>
    <t>วิศวกรรมอิเล็กทรอนิกส์และโทรคมนาคม</t>
  </si>
  <si>
    <t>วิศวกรรมคอมพิวเตอร์</t>
  </si>
  <si>
    <t>ระดับปริญญาตรี - หลักสูตรศึกษาศาสตรบัณฑิต 4 ปี (วุฒิ ปวช./ม.6)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</si>
  <si>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</si>
  <si>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</si>
  <si>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</si>
  <si>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การจัดการผลิตทางอุตสาหกรรม (โครงการตามอัธยาศัย)</t>
  </si>
  <si>
    <t>เทคโนโลยีการวิจัยและพัฒนาหลักสูตร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</si>
  <si>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</si>
  <si>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ระดับประกาศนียบัตรบัณฑิต - หลักสูตรประกาศนียบัตรบัณฑิต</t>
  </si>
  <si>
    <t>การบริหารการศึกษา</t>
  </si>
  <si>
    <t>ภาคพิเศษ/สมทบ</t>
  </si>
  <si>
    <t xml:space="preserve">ระดับปริญญาตรี - หลักสูตรศึกษาศาสตรบัณฑิต 4 ปี (วุฒิ ปวช./ม.6) </t>
  </si>
  <si>
    <t>เทคโนโลยีการบริหารการศึกษา</t>
  </si>
  <si>
    <t>ระดับปริญญาตรี - หลักสูตรอุตสาหกรรมศาสตรบัณฑิต 2 ปี</t>
  </si>
  <si>
    <t>เทคโนโลยีคอมพิวเตอร์</t>
  </si>
  <si>
    <t>เทคโนโลยีเครื่องกล</t>
  </si>
  <si>
    <t>เทคโนโลยีโทรคมนาคม</t>
  </si>
  <si>
    <t>เทคโนโลยีไฟฟ้า</t>
  </si>
  <si>
    <t>เทคโนโลยีโยธา</t>
  </si>
  <si>
    <t>เทคโนโลยีอุตสาหการ</t>
  </si>
  <si>
    <t>วิชาชีพครู</t>
  </si>
  <si>
    <t>รวมภาคพิเศษ/สมทบ</t>
  </si>
  <si>
    <t>คณะเทคโนโลยีการเกษตร</t>
  </si>
  <si>
    <t>ระดับปริญญาตรี - หลักสูตรวิทยาศาสตรบัณฑิต 4 ปี (วุฒิ ปวช./ม.6)</t>
  </si>
  <si>
    <t>พืชศาสตร์ - พืชสวน</t>
  </si>
  <si>
    <t>เทคโนโลยีหลังการเก็บเกี่ยวและแปรสภาพ</t>
  </si>
  <si>
    <t>ประมง</t>
  </si>
  <si>
    <t>การผลิตพืช</t>
  </si>
  <si>
    <t>เทคโนโลยีการผลิตพืช</t>
  </si>
  <si>
    <t>วิทยาศาสตร์และเทคโนโลยีการอาหาร</t>
  </si>
  <si>
    <t>วิทยาศาสตร์สุขภาพสัตว์</t>
  </si>
  <si>
    <t>สัตวศาสตร์</t>
  </si>
  <si>
    <t>เทคโนโลยีภูมิทัศน์</t>
  </si>
  <si>
    <t>การแพทย์แผนไทยประยุกต์</t>
  </si>
  <si>
    <t>การบริหารศัตรูพืชแบบยั่งยืน</t>
  </si>
  <si>
    <t>เทคโนโลยีอุสาหกรรมเกษตร</t>
  </si>
  <si>
    <t>สุขภาพความงามและสปาไทย</t>
  </si>
  <si>
    <t>ระดับปริญญาตรี - หลักสูตรวิทยาศาสตรบัณฑิต 2 ปี</t>
  </si>
  <si>
    <t>คณะวิศวกรรมศาสตร์</t>
  </si>
  <si>
    <t>ระดับปริญญาตรี - หลักสูตรวิศวกรรมศาสตรบัณฑิต (วุฒิ ปวช./ม.6)</t>
  </si>
  <si>
    <t>วิศวกรรมสำรวจ</t>
  </si>
  <si>
    <t>วิศวกรรมไฟฟ้า - วิศวกรรมไฟฟ้ากำลัง</t>
  </si>
  <si>
    <t>วิศวกรรมไฟฟ้า - วิศวกรรมอิเล็กทรอนิกส์และโทรคมนาคม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</si>
  <si>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</si>
  <si>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</si>
  <si>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สิ่งทอ</t>
  </si>
  <si>
    <t>วิศวกรรมสิ่งทอ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</si>
  <si>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</si>
  <si>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</si>
  <si>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วิศวกรรมเคมีสิ่งทอ - งานย้อมสีและตกแต่งสิ่งทอ</t>
  </si>
  <si>
    <t>วิศวกรรมเครื่องนุ่งห่ม</t>
  </si>
  <si>
    <t>วิศวกรรมสิ่งแวดล้อม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</si>
  <si>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</si>
  <si>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</si>
  <si>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วิศวกรรมเครื่องจักรกลเกษตร</t>
  </si>
  <si>
    <t>วิศวกรรมหลังการเก็บเกี่ยวและแปรสภาพ</t>
  </si>
  <si>
    <t>วิศวกรรมดินและน้ำ</t>
  </si>
  <si>
    <t>วิศวกรรมพลาสติก</t>
  </si>
  <si>
    <t>วิศวกรรมอาหาร</t>
  </si>
  <si>
    <t>วิศวกรรมเคมี</t>
  </si>
  <si>
    <t>ระดับปริญญาตรี - หลักสูตรวิศวกรรมศาสตรบัณฑิต (วุฒิ ปวส.)</t>
  </si>
  <si>
    <t>วิศวกรรมพอลิเมอร์</t>
  </si>
  <si>
    <t xml:space="preserve">ระดับปริญญาตรี - หลักสูตรวิศวกรรมศาสตรบัณฑิต (วุฒิ ปวส.) </t>
  </si>
  <si>
    <t>วิศวกรรมโยธา (รวมกลุ่ม อบต.)</t>
  </si>
  <si>
    <t>วิศวกรรมโยธา - วิศวกรรมโครงสร้าง</t>
  </si>
  <si>
    <t xml:space="preserve">วิศวกรรมโยธา - วิศวกรรมบริหารงานก่อสร้าง </t>
  </si>
  <si>
    <t>วิศวกรรมการผลิต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</si>
  <si>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</si>
  <si>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</si>
  <si>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การตลาด</t>
  </si>
  <si>
    <t>การตลาด - การบริหารการตลาด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</si>
  <si>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</si>
  <si>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</si>
  <si>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</si>
  <si>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การบัญชี</t>
  </si>
  <si>
    <t>ระบบสารสนเทศทางคอมพิวเตอร์ - คอมพิวเตอร์ธุรกิจ</t>
  </si>
  <si>
    <t>ระบบสารสนเทศทางคอมพิวเตอร์ - พัฒนาซอฟต์แวร์</t>
  </si>
  <si>
    <t>ระบบสารสนเทศทางคอมพิวเตอร์ - การจัดการระบบสารสนเทศ</t>
  </si>
  <si>
    <t>การเงิน</t>
  </si>
  <si>
    <t>การบริหารธุรกิจระหว่างประเทศ</t>
  </si>
  <si>
    <t>ภาษาอังกฤษธุรกิจ</t>
  </si>
  <si>
    <t>ระดับปริญญาตรี  - หลักสูตรบริหารธุรกิจบัณฑิต (รับวุฒิ ปวส.)</t>
  </si>
  <si>
    <t>การจัดการ - การจัดการอุตสาหกรรม 1</t>
  </si>
  <si>
    <t>การจัดการ - การจัดการอุตสาหกรรม 2</t>
  </si>
  <si>
    <t>ธุรกิจศึกษา - คอมพิวเตอร์</t>
  </si>
  <si>
    <t>ระดับปริญญาตรี - หลักสูตรเศรษฐศาสตรบัณฑิต (รับวุฒิ ปวช./ม.6)</t>
  </si>
  <si>
    <t>เศรษฐศาสตร์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</si>
  <si>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</si>
  <si>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</si>
  <si>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(รับวุฒิ ปวช./ม.6)</t>
  </si>
  <si>
    <t>Computer Information System -  Business Computer</t>
  </si>
  <si>
    <t>Marketing</t>
  </si>
  <si>
    <t>Business English</t>
  </si>
  <si>
    <t>International Business Administration</t>
  </si>
  <si>
    <t>รวมในภาคปกติ</t>
  </si>
  <si>
    <t xml:space="preserve">ระดับปริญญาตรี - หลักสูตรบริหารธุรกิจบัณฑิต 4 ปี </t>
  </si>
  <si>
    <t>การจัดการ</t>
  </si>
  <si>
    <t>การจัดการทั่วไป</t>
  </si>
  <si>
    <t>ธุรกิจระหว่างประเทศ</t>
  </si>
  <si>
    <t>การจัดการวิศวกรรมธุรกิจ</t>
  </si>
  <si>
    <t>ระบบสารสนเทศ</t>
  </si>
  <si>
    <t xml:space="preserve">ระดับปริญญาตรี - หลักสูตรบริหารธุรกิจบัณฑิต (รับวุฒิ ปวส.) </t>
  </si>
  <si>
    <t>รวมในภาคพิเศษ/สมทบ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</si>
  <si>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</si>
  <si>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</si>
  <si>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สิ่งทอและเครื่องนุ่งห่ม</t>
  </si>
  <si>
    <t>ออกแบบแฟชั่น</t>
  </si>
  <si>
    <t>อาหารและโภชนาการ</t>
  </si>
  <si>
    <t>อาหารและโภชนาการ - ธุรกิจงานอาหาร</t>
  </si>
  <si>
    <t>อุตสาหกรรมงานอาหาร</t>
  </si>
  <si>
    <t>เทคโนโลยีงานประดิษฐ์สร้างสรรค์</t>
  </si>
  <si>
    <t>ผ้าและเครื่องแต่งกาย</t>
  </si>
  <si>
    <t>ผ้าและเครื่องแต่งกาย - ออกแบบแฟชั่น</t>
  </si>
  <si>
    <t>พัฒนาการครอบครัวและเด็ก - การศึกษาปฐมวัย</t>
  </si>
  <si>
    <t>ระดับปริญญาตรี - หลักสูตรคหกรรมศาสตรบัณฑิต (วุฒิ ปวส. เทียบโอน)</t>
  </si>
  <si>
    <t>การศึกษาปฐมวัย</t>
  </si>
  <si>
    <t>ระดับปริญญาโท - หลักสูตรคหกรรมศาสตรมหาบัณฑิต</t>
  </si>
  <si>
    <t>เทคโนโลยีคหกรรมศาสตร์</t>
  </si>
  <si>
    <t>คณะศิลปกรรมศาสตร์</t>
  </si>
  <si>
    <t>ระดับปริญญาตรี - หลักสูตรศิลปบัณฑิต 4 ปี (วุฒิ ปวช./ม.6)</t>
  </si>
  <si>
    <t>จิตรกรรม</t>
  </si>
  <si>
    <t>ประติมากรรม</t>
  </si>
  <si>
    <t>ศิลปะภาพพิมพ์</t>
  </si>
  <si>
    <t>ศิลปะไทย</t>
  </si>
  <si>
    <t>เครื่องปั้นดินเผา</t>
  </si>
  <si>
    <t>เครื่องหนัง</t>
  </si>
  <si>
    <t>หัตถกรรม</t>
  </si>
  <si>
    <t>ออกแบบแฟชั่นและศิลปะสิ่งทอ</t>
  </si>
  <si>
    <t>ออกแบบนิเทศศิลป์</t>
  </si>
  <si>
    <t>ออกแบบผลิตภัณฑ์</t>
  </si>
  <si>
    <t>ออกแบบภายใน</t>
  </si>
  <si>
    <t>ดนตรีสากล</t>
  </si>
  <si>
    <t>นาฎศิลป์ไทย</t>
  </si>
  <si>
    <t>ดุริยางค์ไทย</t>
  </si>
  <si>
    <t>ดุริยางค์สากล</t>
  </si>
  <si>
    <t>คีตศิลป์ไทย</t>
  </si>
  <si>
    <t>คีตศิลป์สากล</t>
  </si>
  <si>
    <t>นาฎศิลป์สากล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</si>
  <si>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</si>
  <si>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</si>
  <si>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เทคโนโลยีการถ่ายภาพและภาพยนตร์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</si>
  <si>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</si>
  <si>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</si>
  <si>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เทคโนโลยีการโฆษนาและประชาสัมพันธ์</t>
  </si>
  <si>
    <t>เทคโนโลยีมัลติมีเดีย</t>
  </si>
  <si>
    <t>ระดับปริญญาตรี - หลักสูตรเทคโนโลยีบัณฑิต (วุฒิ ปวส.)</t>
  </si>
  <si>
    <t>เทคโนโลยีการพิมพ์ (รวมโครงการตามอัธยาศัย)</t>
  </si>
  <si>
    <t>คณะวิทยาศาสตร์และเทคโนโลยี</t>
  </si>
  <si>
    <t>ระดับปริญญาตรี - หลักสูตรวิทยาศาสตรบัณฑิต (วุฒิ ปวช./ม.6)</t>
  </si>
  <si>
    <t>คณิตศาสตร์</t>
  </si>
  <si>
    <t>ชีววิทยา</t>
  </si>
  <si>
    <t>สถิติ</t>
  </si>
  <si>
    <t>เคมี</t>
  </si>
  <si>
    <t>วิทยาการคอมพิวเตอร์</t>
  </si>
  <si>
    <t>ฟิสิกส์ประยุกต์</t>
  </si>
  <si>
    <t>ระดับปริญญาตรี - หลักสูตรวิทยาศาสตรบัณฑิต (วุฒิ ปวส.)</t>
  </si>
  <si>
    <t>คณะสถาปัตยกรรมศาสตร์</t>
  </si>
  <si>
    <t>ระดับปริญญาตรี - หลักสูตรสถาปัตยกรรมศาสตร์ (วุฒิ ปวช./ม.6)</t>
  </si>
  <si>
    <t>เทคโนโลยีสถาปัตยกรรม</t>
  </si>
  <si>
    <t>สถาปัตยกรรมภายใน</t>
  </si>
  <si>
    <t>ระดับปริญญาตรี - หลักสูตรสถาปัตยกรรมศาสตร์ (วุฒิ ปวส.)</t>
  </si>
  <si>
    <t>วิทยาลัยการแพทย์แผนไทย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</si>
  <si>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</si>
  <si>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</si>
  <si>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รวมทั้งหมด</t>
  </si>
  <si>
    <t>หน่วยงานผู้ให้ข้อมูล  มหาวิทยาลัยเทคโนโลราชมงคลธัญบุรี สำนักส่งเสริมวิชาการและงานทะเบียน</t>
  </si>
  <si>
    <t>คณะครุศาสตร์อุตสาหกรรม</t>
  </si>
  <si>
    <t>จำนวนนักศึกษา</t>
  </si>
  <si>
    <t>ชั้นปีที่ 5</t>
  </si>
  <si>
    <t>ภาษาอังกฤษเพื่อการสื่อสาร (เริ่มรับปีการศึกษา 2554)</t>
  </si>
  <si>
    <t>ระดับปริญญาตรี - หลักสูตรศิลปศาสตรบัณฑิต 4  ปี (วุฒิ ปวช./ม.6)</t>
  </si>
  <si>
    <t>วิศวกรรมไฟฟ้า  (เริ่มรับปีการศึกษา 2554)</t>
  </si>
  <si>
    <t>วิศวกรรมอิเล็กทรอนิกส์และโทรคมนาคม-โทรคมนาคม</t>
  </si>
  <si>
    <t>วิศวกรรมแปรรูปผลิตผลเกษตร (เริ่มรับปีการศึกษา 2554)</t>
  </si>
  <si>
    <t>วิศวกรรมพอลิเมอร์ (เริ่มรับปีการศึกษา 2554)</t>
  </si>
  <si>
    <t>วิศวกรรมไฟฟ้า</t>
  </si>
  <si>
    <t>วิศวกรรมอุตสาหการ - การจัดการวิศวกรรม</t>
  </si>
  <si>
    <t>วิศวกรรมอุตสาหการ - วิศวกรรมกระบวนการผลิต</t>
  </si>
  <si>
    <t>Business Computer (International Program)(เริ่มรับปีการศึกษา 2554)</t>
  </si>
  <si>
    <t>คอมพิวเตอร์ธุรกิจ (เริ่มรับปีการศึกษา 2554)</t>
  </si>
  <si>
    <t>ระดับปริญญาตรี - หลักสูตรบัญชีบัณฑิต (รับวุฒิ ปวช./ม.6)</t>
  </si>
  <si>
    <t>บัญชีบัณฑิต</t>
  </si>
  <si>
    <t>ระดับปริญญาตรี - หลักสูตรบัญชีบัณฑิต (รับวุฒิ ปวส.)</t>
  </si>
  <si>
    <t>คหกรรมศาสตร์ทั่วไป - ธุรกิจงานประดิษฐ์</t>
  </si>
  <si>
    <t>ออกแบบแฟชั่นและการจัดการสินค้า</t>
  </si>
  <si>
    <t xml:space="preserve">เทคโนโลยีการพิมพ์ </t>
  </si>
  <si>
    <t>เทคโนโลยีการโฆษณาและประชาสัมพันธ์</t>
  </si>
  <si>
    <t>เทคโนโลยีสารสนเทศ</t>
  </si>
  <si>
    <t>สุขภาพความงามและสปา (เริ่มรับปีการศึกษา 2554)</t>
  </si>
  <si>
    <t>การจัดการอุตสาหกรรมเครื่องนุ่งห่ม (โครงการตามอัธยาศัย)</t>
  </si>
  <si>
    <t>วิศวกรรมเคมีสิ่งทอ</t>
  </si>
  <si>
    <t>ข้อมูล ณ วันที่ 30 กรกฎาคม 2554</t>
  </si>
  <si>
    <t>จำนวนนักศึกษาในระดับปริญญาตรี ปีการศึกษา 2554 แยกชั้นปี</t>
  </si>
  <si>
    <t>หมายเหตุ  สาขาวิชาที่เป็นหลักสูตร 5 ปี และยังคงมีนักศึกษาอยู่ในชั้นปีที่ 6 ขึ้นไป มีดังนี้</t>
  </si>
  <si>
    <t>ชั้นปีที่ 5 และชั้นปีที่ 5  ขึ้นไป (เฉพาะหลักสูตร 4 ปี)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</si>
</sst>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2"/>
      <color indexed="8"/>
      <name val="TH Fah kwang"/>
      <family val="0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sz val="12"/>
      <color theme="1"/>
      <name val="TH Fah kwang"/>
      <family val="0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187" fontId="2" fillId="0" borderId="10" xfId="44" applyNumberFormat="1" applyFont="1" applyFill="1" applyBorder="1" applyAlignment="1">
      <alignment vertical="center"/>
    </xf>
    <xf numFmtId="187" fontId="2" fillId="0" borderId="11" xfId="44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9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center"/>
    </xf>
    <xf numFmtId="0" fontId="47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3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.00390625" style="22" customWidth="1"/>
    <col min="2" max="2" width="44.421875" style="23" customWidth="1"/>
    <col min="3" max="17" width="5.28125" style="33" customWidth="1"/>
    <col min="18" max="20" width="5.421875" style="31" customWidth="1"/>
    <col min="21" max="21" width="9.00390625" style="24" customWidth="1"/>
    <col min="22" max="16384" width="9.00390625" style="1" customWidth="1"/>
  </cols>
  <sheetData>
    <row r="1" spans="1:21" ht="23.25">
      <c r="A1" s="46" t="s">
        <v>217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U1" s="1"/>
    </row>
    <row r="2" spans="1:21" ht="23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U2" s="1"/>
    </row>
    <row r="3" spans="1:21" ht="23.25">
      <c r="A3" s="39" t="s">
        <v>1</v>
      </c>
      <c r="B3" s="40"/>
      <c r="C3" s="48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  <c r="U3" s="1"/>
    </row>
    <row r="4" spans="1:21" ht="65.25" customHeight="1">
      <c r="A4" s="41"/>
      <c r="B4" s="42"/>
      <c r="C4" s="45" t="s">
        <v>3</v>
      </c>
      <c r="D4" s="45"/>
      <c r="E4" s="45"/>
      <c r="F4" s="45" t="s">
        <v>4</v>
      </c>
      <c r="G4" s="45"/>
      <c r="H4" s="45"/>
      <c r="I4" s="45" t="s">
        <v>5</v>
      </c>
      <c r="J4" s="45"/>
      <c r="K4" s="45"/>
      <c r="L4" s="45" t="s">
        <v>6</v>
      </c>
      <c r="M4" s="45"/>
      <c r="N4" s="45"/>
      <c r="O4" s="51" t="s">
        <v>219</v>
      </c>
      <c r="P4" s="52"/>
      <c r="Q4" s="53"/>
      <c r="U4" s="1"/>
    </row>
    <row r="5" spans="1:21" ht="23.25">
      <c r="A5" s="43"/>
      <c r="B5" s="44"/>
      <c r="C5" s="25" t="s">
        <v>7</v>
      </c>
      <c r="D5" s="25" t="s">
        <v>8</v>
      </c>
      <c r="E5" s="25" t="s">
        <v>9</v>
      </c>
      <c r="F5" s="25" t="s">
        <v>7</v>
      </c>
      <c r="G5" s="25" t="s">
        <v>8</v>
      </c>
      <c r="H5" s="25" t="s">
        <v>9</v>
      </c>
      <c r="I5" s="25" t="s">
        <v>7</v>
      </c>
      <c r="J5" s="25" t="s">
        <v>8</v>
      </c>
      <c r="K5" s="25" t="s">
        <v>9</v>
      </c>
      <c r="L5" s="25" t="s">
        <v>7</v>
      </c>
      <c r="M5" s="25" t="s">
        <v>8</v>
      </c>
      <c r="N5" s="25" t="s">
        <v>9</v>
      </c>
      <c r="O5" s="25" t="s">
        <v>7</v>
      </c>
      <c r="P5" s="25" t="s">
        <v>8</v>
      </c>
      <c r="Q5" s="25" t="s">
        <v>9</v>
      </c>
      <c r="U5" s="1"/>
    </row>
    <row r="6" spans="1:21" ht="23.25">
      <c r="A6" s="2" t="s">
        <v>10</v>
      </c>
      <c r="B6" s="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U6" s="1"/>
    </row>
    <row r="7" spans="1:21" ht="23.25">
      <c r="A7" s="2"/>
      <c r="B7" s="4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U7" s="1"/>
    </row>
    <row r="8" spans="1:21" ht="23.25">
      <c r="A8" s="5"/>
      <c r="B8" s="3" t="s">
        <v>195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U8" s="1"/>
    </row>
    <row r="9" spans="1:21" ht="23.25">
      <c r="A9" s="6"/>
      <c r="B9" s="7" t="s">
        <v>12</v>
      </c>
      <c r="C9" s="25">
        <v>15</v>
      </c>
      <c r="D9" s="25">
        <v>90</v>
      </c>
      <c r="E9" s="25">
        <f>SUM(C9:D9)</f>
        <v>105</v>
      </c>
      <c r="F9" s="25">
        <v>26</v>
      </c>
      <c r="G9" s="25">
        <v>134</v>
      </c>
      <c r="H9" s="25">
        <f>SUM(F9:G9)</f>
        <v>160</v>
      </c>
      <c r="I9" s="25">
        <v>29</v>
      </c>
      <c r="J9" s="25">
        <v>168</v>
      </c>
      <c r="K9" s="25">
        <f>SUM(I9:J9)</f>
        <v>197</v>
      </c>
      <c r="L9" s="25">
        <v>38</v>
      </c>
      <c r="M9" s="25">
        <v>108</v>
      </c>
      <c r="N9" s="25">
        <f>SUM(L9:M9)</f>
        <v>146</v>
      </c>
      <c r="O9" s="25">
        <v>1</v>
      </c>
      <c r="P9" s="25">
        <v>2</v>
      </c>
      <c r="Q9" s="25">
        <f>SUM(O9:P9)</f>
        <v>3</v>
      </c>
      <c r="U9" s="1"/>
    </row>
    <row r="10" spans="1:21" ht="23.25">
      <c r="A10" s="6"/>
      <c r="B10" s="7" t="s">
        <v>13</v>
      </c>
      <c r="C10" s="25">
        <v>19</v>
      </c>
      <c r="D10" s="25">
        <v>95</v>
      </c>
      <c r="E10" s="25">
        <f>SUM(C10:D10)</f>
        <v>114</v>
      </c>
      <c r="F10" s="25">
        <v>12</v>
      </c>
      <c r="G10" s="25">
        <v>87</v>
      </c>
      <c r="H10" s="25">
        <f aca="true" t="shared" si="0" ref="H10:H15">SUM(F10:G10)</f>
        <v>99</v>
      </c>
      <c r="I10" s="25">
        <v>11</v>
      </c>
      <c r="J10" s="25">
        <v>71</v>
      </c>
      <c r="K10" s="25">
        <f>SUM(I10:J10)</f>
        <v>82</v>
      </c>
      <c r="L10" s="25">
        <v>31</v>
      </c>
      <c r="M10" s="25">
        <v>55</v>
      </c>
      <c r="N10" s="25">
        <f>SUM(L10:M10)</f>
        <v>86</v>
      </c>
      <c r="O10" s="25">
        <v>2</v>
      </c>
      <c r="P10" s="25">
        <v>3</v>
      </c>
      <c r="Q10" s="25">
        <f>SUM(O10:P10)</f>
        <v>5</v>
      </c>
      <c r="U10" s="1"/>
    </row>
    <row r="11" spans="1:21" ht="23.25">
      <c r="A11" s="6"/>
      <c r="B11" s="7" t="s">
        <v>14</v>
      </c>
      <c r="C11" s="25">
        <v>0</v>
      </c>
      <c r="D11" s="25">
        <v>0</v>
      </c>
      <c r="E11" s="25">
        <f>SUM(C11:D11)</f>
        <v>0</v>
      </c>
      <c r="F11" s="25">
        <v>23</v>
      </c>
      <c r="G11" s="25">
        <v>68</v>
      </c>
      <c r="H11" s="25">
        <f t="shared" si="0"/>
        <v>91</v>
      </c>
      <c r="I11" s="25">
        <v>16</v>
      </c>
      <c r="J11" s="25">
        <v>66</v>
      </c>
      <c r="K11" s="25">
        <f>SUM(I11:J11)</f>
        <v>82</v>
      </c>
      <c r="L11" s="25">
        <v>8</v>
      </c>
      <c r="M11" s="25">
        <v>53</v>
      </c>
      <c r="N11" s="25">
        <f>SUM(L11:M11)</f>
        <v>61</v>
      </c>
      <c r="O11" s="25">
        <v>0</v>
      </c>
      <c r="P11" s="25">
        <v>0</v>
      </c>
      <c r="Q11" s="25">
        <f>SUM(O11:P11)</f>
        <v>0</v>
      </c>
      <c r="U11" s="1"/>
    </row>
    <row r="12" spans="1:21" ht="23.25">
      <c r="A12" s="6"/>
      <c r="B12" s="7" t="s">
        <v>194</v>
      </c>
      <c r="C12" s="25">
        <v>30</v>
      </c>
      <c r="D12" s="25">
        <v>95</v>
      </c>
      <c r="E12" s="25">
        <f>SUM(C12:D12)</f>
        <v>125</v>
      </c>
      <c r="F12" s="25">
        <v>0</v>
      </c>
      <c r="G12" s="25">
        <v>0</v>
      </c>
      <c r="H12" s="25">
        <f t="shared" si="0"/>
        <v>0</v>
      </c>
      <c r="I12" s="25">
        <v>0</v>
      </c>
      <c r="J12" s="25">
        <v>0</v>
      </c>
      <c r="K12" s="25">
        <f>SUM(I12:J12)</f>
        <v>0</v>
      </c>
      <c r="L12" s="25">
        <v>0</v>
      </c>
      <c r="M12" s="25">
        <v>0</v>
      </c>
      <c r="N12" s="25">
        <f>SUM(L12:M12)</f>
        <v>0</v>
      </c>
      <c r="O12" s="25">
        <v>0</v>
      </c>
      <c r="P12" s="25">
        <v>0</v>
      </c>
      <c r="Q12" s="25">
        <f>SUM(O12:P12)</f>
        <v>0</v>
      </c>
      <c r="U12" s="1"/>
    </row>
    <row r="13" spans="1:21" ht="23.25">
      <c r="A13" s="2"/>
      <c r="B13" s="8" t="s">
        <v>15</v>
      </c>
      <c r="C13" s="32">
        <f>SUM(C9:C12)</f>
        <v>64</v>
      </c>
      <c r="D13" s="32">
        <f>SUM(D9:D12)</f>
        <v>280</v>
      </c>
      <c r="E13" s="32">
        <f>SUM(E9:E12)</f>
        <v>344</v>
      </c>
      <c r="F13" s="32">
        <f>SUM(F9:F12)</f>
        <v>61</v>
      </c>
      <c r="G13" s="32">
        <f>SUM(G9:G12)</f>
        <v>289</v>
      </c>
      <c r="H13" s="32">
        <f t="shared" si="0"/>
        <v>350</v>
      </c>
      <c r="I13" s="32">
        <f aca="true" t="shared" si="1" ref="I13:Q13">SUM(I9:I11)</f>
        <v>56</v>
      </c>
      <c r="J13" s="32">
        <f t="shared" si="1"/>
        <v>305</v>
      </c>
      <c r="K13" s="32">
        <f t="shared" si="1"/>
        <v>361</v>
      </c>
      <c r="L13" s="32">
        <f t="shared" si="1"/>
        <v>77</v>
      </c>
      <c r="M13" s="32">
        <f t="shared" si="1"/>
        <v>216</v>
      </c>
      <c r="N13" s="32">
        <f>SUM(N9:N12)</f>
        <v>293</v>
      </c>
      <c r="O13" s="32">
        <f t="shared" si="1"/>
        <v>3</v>
      </c>
      <c r="P13" s="32">
        <f t="shared" si="1"/>
        <v>5</v>
      </c>
      <c r="Q13" s="32">
        <f t="shared" si="1"/>
        <v>8</v>
      </c>
      <c r="U13" s="1"/>
    </row>
    <row r="14" spans="1:21" ht="23.25">
      <c r="A14" s="2"/>
      <c r="B14" s="8" t="s">
        <v>16</v>
      </c>
      <c r="C14" s="32">
        <f>SUM(C13)</f>
        <v>64</v>
      </c>
      <c r="D14" s="32">
        <f aca="true" t="shared" si="2" ref="D14:Q15">SUM(D13)</f>
        <v>280</v>
      </c>
      <c r="E14" s="32">
        <f t="shared" si="2"/>
        <v>344</v>
      </c>
      <c r="F14" s="32">
        <f t="shared" si="2"/>
        <v>61</v>
      </c>
      <c r="G14" s="32">
        <f t="shared" si="2"/>
        <v>289</v>
      </c>
      <c r="H14" s="32">
        <f t="shared" si="0"/>
        <v>350</v>
      </c>
      <c r="I14" s="32">
        <f t="shared" si="2"/>
        <v>56</v>
      </c>
      <c r="J14" s="32">
        <f t="shared" si="2"/>
        <v>305</v>
      </c>
      <c r="K14" s="32">
        <f t="shared" si="2"/>
        <v>361</v>
      </c>
      <c r="L14" s="32">
        <f t="shared" si="2"/>
        <v>77</v>
      </c>
      <c r="M14" s="32">
        <f t="shared" si="2"/>
        <v>216</v>
      </c>
      <c r="N14" s="32">
        <f t="shared" si="2"/>
        <v>293</v>
      </c>
      <c r="O14" s="32">
        <f t="shared" si="2"/>
        <v>3</v>
      </c>
      <c r="P14" s="32">
        <f t="shared" si="2"/>
        <v>5</v>
      </c>
      <c r="Q14" s="32">
        <f t="shared" si="2"/>
        <v>8</v>
      </c>
      <c r="U14" s="1"/>
    </row>
    <row r="15" spans="1:21" ht="23.25">
      <c r="A15" s="2"/>
      <c r="B15" s="8" t="s">
        <v>17</v>
      </c>
      <c r="C15" s="32">
        <f>SUM(C14)</f>
        <v>64</v>
      </c>
      <c r="D15" s="32">
        <f t="shared" si="2"/>
        <v>280</v>
      </c>
      <c r="E15" s="32">
        <f t="shared" si="2"/>
        <v>344</v>
      </c>
      <c r="F15" s="32">
        <f t="shared" si="2"/>
        <v>61</v>
      </c>
      <c r="G15" s="32">
        <f t="shared" si="2"/>
        <v>289</v>
      </c>
      <c r="H15" s="32">
        <f t="shared" si="0"/>
        <v>350</v>
      </c>
      <c r="I15" s="32">
        <f t="shared" si="2"/>
        <v>56</v>
      </c>
      <c r="J15" s="32">
        <f t="shared" si="2"/>
        <v>305</v>
      </c>
      <c r="K15" s="32">
        <f t="shared" si="2"/>
        <v>361</v>
      </c>
      <c r="L15" s="32">
        <f t="shared" si="2"/>
        <v>77</v>
      </c>
      <c r="M15" s="32">
        <f t="shared" si="2"/>
        <v>216</v>
      </c>
      <c r="N15" s="32">
        <f t="shared" si="2"/>
        <v>293</v>
      </c>
      <c r="O15" s="32">
        <f t="shared" si="2"/>
        <v>3</v>
      </c>
      <c r="P15" s="32">
        <f t="shared" si="2"/>
        <v>5</v>
      </c>
      <c r="Q15" s="32">
        <f t="shared" si="2"/>
        <v>8</v>
      </c>
      <c r="U15" s="1"/>
    </row>
    <row r="16" spans="1:21" ht="23.25">
      <c r="A16" s="2" t="s">
        <v>18</v>
      </c>
      <c r="B16" s="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U16" s="1"/>
    </row>
    <row r="17" spans="1:21" ht="23.25">
      <c r="A17" s="2"/>
      <c r="B17" s="4" t="s">
        <v>11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U17" s="1"/>
    </row>
    <row r="18" spans="1:21" ht="23.25">
      <c r="A18" s="5"/>
      <c r="B18" s="3" t="s">
        <v>19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U18" s="1"/>
    </row>
    <row r="19" spans="1:21" ht="23.25">
      <c r="A19" s="6"/>
      <c r="B19" s="7" t="s">
        <v>20</v>
      </c>
      <c r="C19" s="25">
        <v>10</v>
      </c>
      <c r="D19" s="25">
        <v>10</v>
      </c>
      <c r="E19" s="25">
        <f aca="true" t="shared" si="3" ref="E19:E75">SUM(C19:D19)</f>
        <v>20</v>
      </c>
      <c r="F19" s="25">
        <v>10</v>
      </c>
      <c r="G19" s="25">
        <v>4</v>
      </c>
      <c r="H19" s="25">
        <f aca="true" t="shared" si="4" ref="H19:H75">SUM(F19:G19)</f>
        <v>14</v>
      </c>
      <c r="I19" s="25">
        <v>18</v>
      </c>
      <c r="J19" s="25">
        <v>5</v>
      </c>
      <c r="K19" s="25">
        <f aca="true" t="shared" si="5" ref="K19:K75">SUM(I19:J19)</f>
        <v>23</v>
      </c>
      <c r="L19" s="25">
        <v>8</v>
      </c>
      <c r="M19" s="25">
        <v>3</v>
      </c>
      <c r="N19" s="25">
        <f aca="true" t="shared" si="6" ref="N19:N75">SUM(L19:M19)</f>
        <v>11</v>
      </c>
      <c r="O19" s="25">
        <v>12</v>
      </c>
      <c r="P19" s="25">
        <v>4</v>
      </c>
      <c r="Q19" s="25">
        <f>SUM(O19:P19)</f>
        <v>16</v>
      </c>
      <c r="U19" s="1"/>
    </row>
    <row r="20" spans="1:21" ht="23.25">
      <c r="A20" s="6"/>
      <c r="B20" s="7" t="s">
        <v>21</v>
      </c>
      <c r="C20" s="25">
        <v>0</v>
      </c>
      <c r="D20" s="25">
        <v>0</v>
      </c>
      <c r="E20" s="25">
        <f t="shared" si="3"/>
        <v>0</v>
      </c>
      <c r="F20" s="25">
        <v>17</v>
      </c>
      <c r="G20" s="25">
        <v>3</v>
      </c>
      <c r="H20" s="25">
        <f t="shared" si="4"/>
        <v>20</v>
      </c>
      <c r="I20" s="25">
        <v>20</v>
      </c>
      <c r="J20" s="25">
        <v>7</v>
      </c>
      <c r="K20" s="25">
        <f t="shared" si="5"/>
        <v>27</v>
      </c>
      <c r="L20" s="25">
        <v>11</v>
      </c>
      <c r="M20" s="25">
        <v>0</v>
      </c>
      <c r="N20" s="25">
        <f t="shared" si="6"/>
        <v>11</v>
      </c>
      <c r="O20" s="25">
        <v>10</v>
      </c>
      <c r="P20" s="25">
        <v>1</v>
      </c>
      <c r="Q20" s="25">
        <f aca="true" t="shared" si="7" ref="Q20:Q26">SUM(O20:P20)</f>
        <v>11</v>
      </c>
      <c r="U20" s="1"/>
    </row>
    <row r="21" spans="1:21" ht="23.25">
      <c r="A21" s="6"/>
      <c r="B21" s="7" t="s">
        <v>196</v>
      </c>
      <c r="C21" s="25">
        <v>26</v>
      </c>
      <c r="D21" s="25">
        <v>11</v>
      </c>
      <c r="E21" s="25">
        <f t="shared" si="3"/>
        <v>37</v>
      </c>
      <c r="F21" s="25">
        <v>0</v>
      </c>
      <c r="G21" s="25">
        <v>0</v>
      </c>
      <c r="H21" s="25">
        <f t="shared" si="4"/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f t="shared" si="7"/>
        <v>0</v>
      </c>
      <c r="U21" s="1"/>
    </row>
    <row r="22" spans="1:21" ht="23.25">
      <c r="A22" s="6"/>
      <c r="B22" s="7" t="s">
        <v>22</v>
      </c>
      <c r="C22" s="25">
        <v>29</v>
      </c>
      <c r="D22" s="25">
        <v>5</v>
      </c>
      <c r="E22" s="25">
        <f t="shared" si="3"/>
        <v>34</v>
      </c>
      <c r="F22" s="25">
        <v>21</v>
      </c>
      <c r="G22" s="25">
        <v>2</v>
      </c>
      <c r="H22" s="25">
        <f t="shared" si="4"/>
        <v>23</v>
      </c>
      <c r="I22" s="25">
        <v>27</v>
      </c>
      <c r="J22" s="25">
        <v>2</v>
      </c>
      <c r="K22" s="25">
        <f t="shared" si="5"/>
        <v>29</v>
      </c>
      <c r="L22" s="25">
        <v>24</v>
      </c>
      <c r="M22" s="25">
        <v>0</v>
      </c>
      <c r="N22" s="25">
        <f t="shared" si="6"/>
        <v>24</v>
      </c>
      <c r="O22" s="25">
        <v>17</v>
      </c>
      <c r="P22" s="25">
        <v>0</v>
      </c>
      <c r="Q22" s="25">
        <f t="shared" si="7"/>
        <v>17</v>
      </c>
      <c r="U22" s="1"/>
    </row>
    <row r="23" spans="1:21" ht="23.25">
      <c r="A23" s="6"/>
      <c r="B23" s="7" t="s">
        <v>23</v>
      </c>
      <c r="C23" s="25">
        <v>19</v>
      </c>
      <c r="D23" s="25">
        <v>11</v>
      </c>
      <c r="E23" s="25">
        <f t="shared" si="3"/>
        <v>30</v>
      </c>
      <c r="F23" s="25">
        <v>20</v>
      </c>
      <c r="G23" s="25">
        <v>5</v>
      </c>
      <c r="H23" s="25">
        <f t="shared" si="4"/>
        <v>25</v>
      </c>
      <c r="I23" s="25">
        <v>12</v>
      </c>
      <c r="J23" s="25">
        <v>13</v>
      </c>
      <c r="K23" s="25">
        <f t="shared" si="5"/>
        <v>25</v>
      </c>
      <c r="L23" s="25">
        <v>12</v>
      </c>
      <c r="M23" s="25">
        <v>3</v>
      </c>
      <c r="N23" s="25">
        <f t="shared" si="6"/>
        <v>15</v>
      </c>
      <c r="O23" s="25">
        <v>7</v>
      </c>
      <c r="P23" s="25">
        <v>10</v>
      </c>
      <c r="Q23" s="25">
        <f t="shared" si="7"/>
        <v>17</v>
      </c>
      <c r="U23" s="1"/>
    </row>
    <row r="24" spans="1:21" ht="23.25">
      <c r="A24" s="6"/>
      <c r="B24" s="7" t="s">
        <v>197</v>
      </c>
      <c r="C24" s="25">
        <v>18</v>
      </c>
      <c r="D24" s="25">
        <v>17</v>
      </c>
      <c r="E24" s="25">
        <f t="shared" si="3"/>
        <v>35</v>
      </c>
      <c r="F24" s="25">
        <v>16</v>
      </c>
      <c r="G24" s="25">
        <v>4</v>
      </c>
      <c r="H24" s="25">
        <f t="shared" si="4"/>
        <v>20</v>
      </c>
      <c r="I24" s="25">
        <v>16</v>
      </c>
      <c r="J24" s="25">
        <v>9</v>
      </c>
      <c r="K24" s="25">
        <f t="shared" si="5"/>
        <v>25</v>
      </c>
      <c r="L24" s="25">
        <v>13</v>
      </c>
      <c r="M24" s="25">
        <v>2</v>
      </c>
      <c r="N24" s="25">
        <f t="shared" si="6"/>
        <v>15</v>
      </c>
      <c r="O24" s="25">
        <v>14</v>
      </c>
      <c r="P24" s="25">
        <v>2</v>
      </c>
      <c r="Q24" s="25">
        <f t="shared" si="7"/>
        <v>16</v>
      </c>
      <c r="U24" s="1"/>
    </row>
    <row r="25" spans="1:21" ht="23.25">
      <c r="A25" s="6"/>
      <c r="B25" s="7" t="s">
        <v>25</v>
      </c>
      <c r="C25" s="25">
        <v>25</v>
      </c>
      <c r="D25" s="25">
        <v>11</v>
      </c>
      <c r="E25" s="25">
        <f t="shared" si="3"/>
        <v>36</v>
      </c>
      <c r="F25" s="25">
        <v>6</v>
      </c>
      <c r="G25" s="25">
        <v>7</v>
      </c>
      <c r="H25" s="25">
        <f t="shared" si="4"/>
        <v>13</v>
      </c>
      <c r="I25" s="25">
        <v>26</v>
      </c>
      <c r="J25" s="25">
        <v>18</v>
      </c>
      <c r="K25" s="25">
        <f t="shared" si="5"/>
        <v>44</v>
      </c>
      <c r="L25" s="25">
        <v>10</v>
      </c>
      <c r="M25" s="25">
        <v>19</v>
      </c>
      <c r="N25" s="25">
        <f t="shared" si="6"/>
        <v>29</v>
      </c>
      <c r="O25" s="25">
        <v>15</v>
      </c>
      <c r="P25" s="25">
        <v>11</v>
      </c>
      <c r="Q25" s="25">
        <f t="shared" si="7"/>
        <v>26</v>
      </c>
      <c r="U25" s="1"/>
    </row>
    <row r="26" spans="1:21" ht="23.25">
      <c r="A26" s="6"/>
      <c r="B26" s="9" t="s">
        <v>15</v>
      </c>
      <c r="C26" s="25">
        <f>SUM(C19:C25)</f>
        <v>127</v>
      </c>
      <c r="D26" s="25">
        <f aca="true" t="shared" si="8" ref="D26:P26">SUM(D19:D25)</f>
        <v>65</v>
      </c>
      <c r="E26" s="25">
        <f t="shared" si="8"/>
        <v>192</v>
      </c>
      <c r="F26" s="25">
        <f t="shared" si="8"/>
        <v>90</v>
      </c>
      <c r="G26" s="25">
        <f t="shared" si="8"/>
        <v>25</v>
      </c>
      <c r="H26" s="25">
        <f t="shared" si="8"/>
        <v>115</v>
      </c>
      <c r="I26" s="25">
        <f t="shared" si="8"/>
        <v>119</v>
      </c>
      <c r="J26" s="25">
        <f t="shared" si="8"/>
        <v>54</v>
      </c>
      <c r="K26" s="25">
        <f t="shared" si="8"/>
        <v>173</v>
      </c>
      <c r="L26" s="25">
        <f t="shared" si="8"/>
        <v>78</v>
      </c>
      <c r="M26" s="25">
        <f t="shared" si="8"/>
        <v>27</v>
      </c>
      <c r="N26" s="25">
        <f t="shared" si="8"/>
        <v>105</v>
      </c>
      <c r="O26" s="25">
        <f t="shared" si="8"/>
        <v>75</v>
      </c>
      <c r="P26" s="25">
        <f t="shared" si="8"/>
        <v>28</v>
      </c>
      <c r="Q26" s="25">
        <f t="shared" si="7"/>
        <v>103</v>
      </c>
      <c r="R26" s="35"/>
      <c r="S26" s="35"/>
      <c r="T26" s="35"/>
      <c r="U26" s="1"/>
    </row>
    <row r="27" spans="1:21" ht="23.25">
      <c r="A27" s="6"/>
      <c r="B27" s="10" t="s">
        <v>26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U27" s="1"/>
    </row>
    <row r="28" spans="1:21" ht="23.25">
      <c r="A28" s="6"/>
      <c r="B28" s="7" t="s">
        <v>27</v>
      </c>
      <c r="C28" s="25">
        <v>0</v>
      </c>
      <c r="D28" s="25">
        <v>0</v>
      </c>
      <c r="E28" s="25">
        <f>SUM(C28:D28)</f>
        <v>0</v>
      </c>
      <c r="F28" s="25">
        <v>0</v>
      </c>
      <c r="G28" s="25">
        <v>0</v>
      </c>
      <c r="H28" s="25">
        <f>SUM(F28:G28)</f>
        <v>0</v>
      </c>
      <c r="I28" s="25">
        <v>0</v>
      </c>
      <c r="J28" s="25">
        <v>0</v>
      </c>
      <c r="K28" s="25">
        <f>SUM(I28:J28)</f>
        <v>0</v>
      </c>
      <c r="L28" s="25">
        <v>0</v>
      </c>
      <c r="M28" s="25">
        <v>0</v>
      </c>
      <c r="N28" s="25">
        <f>SUM(L28:M28)</f>
        <v>0</v>
      </c>
      <c r="O28" s="25">
        <v>0</v>
      </c>
      <c r="P28" s="25">
        <v>0</v>
      </c>
      <c r="Q28" s="25">
        <f>SUM(O28:P28)</f>
        <v>0</v>
      </c>
      <c r="U28" s="1"/>
    </row>
    <row r="29" spans="1:21" ht="23.25">
      <c r="A29" s="6"/>
      <c r="B29" s="11" t="s">
        <v>28</v>
      </c>
      <c r="C29" s="25">
        <v>42</v>
      </c>
      <c r="D29" s="25">
        <v>61</v>
      </c>
      <c r="E29" s="25">
        <f t="shared" si="3"/>
        <v>103</v>
      </c>
      <c r="F29" s="25">
        <v>37</v>
      </c>
      <c r="G29" s="25">
        <v>52</v>
      </c>
      <c r="H29" s="25">
        <f t="shared" si="4"/>
        <v>89</v>
      </c>
      <c r="I29" s="25">
        <v>31</v>
      </c>
      <c r="J29" s="25">
        <v>92</v>
      </c>
      <c r="K29" s="25">
        <f t="shared" si="5"/>
        <v>123</v>
      </c>
      <c r="L29" s="25">
        <v>24</v>
      </c>
      <c r="M29" s="25">
        <v>65</v>
      </c>
      <c r="N29" s="25">
        <f t="shared" si="6"/>
        <v>89</v>
      </c>
      <c r="O29" s="25">
        <f>10+1+1</f>
        <v>12</v>
      </c>
      <c r="P29" s="25">
        <v>0</v>
      </c>
      <c r="Q29" s="25">
        <f aca="true" t="shared" si="9" ref="Q29:Q34">SUM(O29:P29)</f>
        <v>12</v>
      </c>
      <c r="U29" s="1"/>
    </row>
    <row r="30" spans="1:21" ht="23.25">
      <c r="A30" s="6"/>
      <c r="B30" s="12" t="s">
        <v>29</v>
      </c>
      <c r="C30" s="25">
        <v>51</v>
      </c>
      <c r="D30" s="25">
        <v>54</v>
      </c>
      <c r="E30" s="25">
        <f t="shared" si="3"/>
        <v>105</v>
      </c>
      <c r="F30" s="25">
        <v>26</v>
      </c>
      <c r="G30" s="25">
        <v>40</v>
      </c>
      <c r="H30" s="25">
        <f t="shared" si="4"/>
        <v>66</v>
      </c>
      <c r="I30" s="25">
        <v>19</v>
      </c>
      <c r="J30" s="25">
        <v>48</v>
      </c>
      <c r="K30" s="25">
        <f t="shared" si="5"/>
        <v>67</v>
      </c>
      <c r="L30" s="25">
        <v>22</v>
      </c>
      <c r="M30" s="25">
        <v>22</v>
      </c>
      <c r="N30" s="25">
        <f t="shared" si="6"/>
        <v>44</v>
      </c>
      <c r="O30" s="25">
        <v>1</v>
      </c>
      <c r="P30" s="25">
        <v>0</v>
      </c>
      <c r="Q30" s="25">
        <f t="shared" si="9"/>
        <v>1</v>
      </c>
      <c r="U30" s="1"/>
    </row>
    <row r="31" spans="1:21" ht="23.25">
      <c r="A31" s="6"/>
      <c r="B31" s="12" t="s">
        <v>214</v>
      </c>
      <c r="C31" s="25">
        <v>0</v>
      </c>
      <c r="D31" s="25">
        <v>0</v>
      </c>
      <c r="E31" s="25">
        <f t="shared" si="3"/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f>SUM(I31:J31)</f>
        <v>0</v>
      </c>
      <c r="L31" s="25">
        <v>0</v>
      </c>
      <c r="M31" s="25">
        <v>0</v>
      </c>
      <c r="N31" s="25">
        <f>SUM(L31:M31)</f>
        <v>0</v>
      </c>
      <c r="O31" s="25">
        <v>0</v>
      </c>
      <c r="P31" s="25">
        <v>1</v>
      </c>
      <c r="Q31" s="25">
        <f t="shared" si="9"/>
        <v>1</v>
      </c>
      <c r="U31" s="1"/>
    </row>
    <row r="32" spans="1:21" ht="23.25">
      <c r="A32" s="6"/>
      <c r="B32" s="13" t="s">
        <v>30</v>
      </c>
      <c r="C32" s="25">
        <v>16</v>
      </c>
      <c r="D32" s="25">
        <v>0</v>
      </c>
      <c r="E32" s="25">
        <f t="shared" si="3"/>
        <v>16</v>
      </c>
      <c r="F32" s="25">
        <v>21</v>
      </c>
      <c r="G32" s="25">
        <v>1</v>
      </c>
      <c r="H32" s="25">
        <f t="shared" si="4"/>
        <v>22</v>
      </c>
      <c r="I32" s="25">
        <f>50+1</f>
        <v>51</v>
      </c>
      <c r="J32" s="25">
        <v>3</v>
      </c>
      <c r="K32" s="25">
        <f t="shared" si="5"/>
        <v>54</v>
      </c>
      <c r="L32" s="25">
        <v>17</v>
      </c>
      <c r="M32" s="25">
        <v>0</v>
      </c>
      <c r="N32" s="25">
        <f t="shared" si="6"/>
        <v>17</v>
      </c>
      <c r="O32" s="25">
        <f>36+41+11+1+9+1</f>
        <v>99</v>
      </c>
      <c r="P32" s="25">
        <v>0</v>
      </c>
      <c r="Q32" s="25">
        <f t="shared" si="9"/>
        <v>99</v>
      </c>
      <c r="U32" s="1"/>
    </row>
    <row r="33" spans="1:21" ht="23.25" hidden="1">
      <c r="A33" s="6"/>
      <c r="B33" s="13" t="s">
        <v>31</v>
      </c>
      <c r="C33" s="25"/>
      <c r="D33" s="25"/>
      <c r="E33" s="25">
        <f t="shared" si="3"/>
        <v>0</v>
      </c>
      <c r="F33" s="25"/>
      <c r="G33" s="25"/>
      <c r="H33" s="25">
        <f t="shared" si="4"/>
        <v>0</v>
      </c>
      <c r="I33" s="25"/>
      <c r="J33" s="25"/>
      <c r="K33" s="25">
        <f t="shared" si="5"/>
        <v>0</v>
      </c>
      <c r="L33" s="25"/>
      <c r="M33" s="25"/>
      <c r="N33" s="25">
        <f t="shared" si="6"/>
        <v>0</v>
      </c>
      <c r="O33" s="25"/>
      <c r="P33" s="25"/>
      <c r="Q33" s="25">
        <f t="shared" si="9"/>
        <v>0</v>
      </c>
      <c r="U33" s="1"/>
    </row>
    <row r="34" spans="1:21" ht="23.25">
      <c r="A34" s="6"/>
      <c r="B34" s="9" t="s">
        <v>15</v>
      </c>
      <c r="C34" s="25">
        <f>SUM(C28:C33)</f>
        <v>109</v>
      </c>
      <c r="D34" s="25">
        <f aca="true" t="shared" si="10" ref="D34:P34">SUM(D28:D33)</f>
        <v>115</v>
      </c>
      <c r="E34" s="25">
        <f t="shared" si="10"/>
        <v>224</v>
      </c>
      <c r="F34" s="25">
        <f t="shared" si="10"/>
        <v>84</v>
      </c>
      <c r="G34" s="25">
        <f t="shared" si="10"/>
        <v>93</v>
      </c>
      <c r="H34" s="25">
        <f t="shared" si="10"/>
        <v>177</v>
      </c>
      <c r="I34" s="25">
        <f t="shared" si="10"/>
        <v>101</v>
      </c>
      <c r="J34" s="25">
        <f t="shared" si="10"/>
        <v>143</v>
      </c>
      <c r="K34" s="25">
        <f t="shared" si="10"/>
        <v>244</v>
      </c>
      <c r="L34" s="25">
        <f t="shared" si="10"/>
        <v>63</v>
      </c>
      <c r="M34" s="25">
        <f t="shared" si="10"/>
        <v>87</v>
      </c>
      <c r="N34" s="25">
        <f t="shared" si="10"/>
        <v>150</v>
      </c>
      <c r="O34" s="25">
        <f t="shared" si="10"/>
        <v>112</v>
      </c>
      <c r="P34" s="25">
        <f t="shared" si="10"/>
        <v>1</v>
      </c>
      <c r="Q34" s="25">
        <f t="shared" si="9"/>
        <v>113</v>
      </c>
      <c r="R34" s="37"/>
      <c r="S34" s="35"/>
      <c r="T34" s="35"/>
      <c r="U34" s="1"/>
    </row>
    <row r="35" spans="1:21" ht="23.25">
      <c r="A35" s="6"/>
      <c r="B35" s="10" t="s">
        <v>32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U35" s="1"/>
    </row>
    <row r="36" spans="1:21" ht="23.25">
      <c r="A36" s="6"/>
      <c r="B36" s="7" t="s">
        <v>27</v>
      </c>
      <c r="C36" s="25">
        <v>17</v>
      </c>
      <c r="D36" s="25">
        <v>25</v>
      </c>
      <c r="E36" s="25">
        <f>SUM(C36:D36)</f>
        <v>42</v>
      </c>
      <c r="F36" s="25">
        <v>10</v>
      </c>
      <c r="G36" s="25">
        <v>12</v>
      </c>
      <c r="H36" s="25">
        <f>SUM(F36:G36)</f>
        <v>22</v>
      </c>
      <c r="I36" s="25">
        <v>8</v>
      </c>
      <c r="J36" s="25">
        <v>25</v>
      </c>
      <c r="K36" s="25">
        <f>SUM(I36:J36)</f>
        <v>33</v>
      </c>
      <c r="L36" s="25">
        <v>12</v>
      </c>
      <c r="M36" s="25">
        <v>25</v>
      </c>
      <c r="N36" s="25">
        <f>SUM(L36:M36)</f>
        <v>37</v>
      </c>
      <c r="O36" s="25">
        <f>21</f>
        <v>21</v>
      </c>
      <c r="P36" s="25">
        <f>29</f>
        <v>29</v>
      </c>
      <c r="Q36" s="25">
        <f aca="true" t="shared" si="11" ref="Q36:Q41">SUM(O36:P36)</f>
        <v>50</v>
      </c>
      <c r="U36" s="1"/>
    </row>
    <row r="37" spans="1:21" ht="23.25">
      <c r="A37" s="6"/>
      <c r="B37" s="9" t="s">
        <v>15</v>
      </c>
      <c r="C37" s="25">
        <f>SUM(C36)</f>
        <v>17</v>
      </c>
      <c r="D37" s="25">
        <f aca="true" t="shared" si="12" ref="D37:P37">SUM(D36)</f>
        <v>25</v>
      </c>
      <c r="E37" s="25">
        <f t="shared" si="12"/>
        <v>42</v>
      </c>
      <c r="F37" s="25">
        <f t="shared" si="12"/>
        <v>10</v>
      </c>
      <c r="G37" s="25">
        <f t="shared" si="12"/>
        <v>12</v>
      </c>
      <c r="H37" s="25">
        <f t="shared" si="12"/>
        <v>22</v>
      </c>
      <c r="I37" s="25">
        <f t="shared" si="12"/>
        <v>8</v>
      </c>
      <c r="J37" s="25">
        <f t="shared" si="12"/>
        <v>25</v>
      </c>
      <c r="K37" s="25">
        <f t="shared" si="12"/>
        <v>33</v>
      </c>
      <c r="L37" s="25">
        <f t="shared" si="12"/>
        <v>12</v>
      </c>
      <c r="M37" s="25">
        <f t="shared" si="12"/>
        <v>25</v>
      </c>
      <c r="N37" s="25">
        <f t="shared" si="12"/>
        <v>37</v>
      </c>
      <c r="O37" s="25">
        <f t="shared" si="12"/>
        <v>21</v>
      </c>
      <c r="P37" s="25">
        <f t="shared" si="12"/>
        <v>29</v>
      </c>
      <c r="Q37" s="25">
        <f t="shared" si="11"/>
        <v>50</v>
      </c>
      <c r="R37" s="37"/>
      <c r="S37" s="35"/>
      <c r="T37" s="35"/>
      <c r="U37" s="1"/>
    </row>
    <row r="38" spans="1:21" ht="23.25" hidden="1">
      <c r="A38" s="6"/>
      <c r="B38" s="10" t="s">
        <v>33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>
        <f t="shared" si="11"/>
        <v>0</v>
      </c>
      <c r="R38" s="38"/>
      <c r="S38" s="34"/>
      <c r="T38" s="34"/>
      <c r="U38" s="1"/>
    </row>
    <row r="39" spans="1:21" ht="23.25" hidden="1">
      <c r="A39" s="6"/>
      <c r="B39" s="7" t="s">
        <v>34</v>
      </c>
      <c r="C39" s="25"/>
      <c r="D39" s="25"/>
      <c r="E39" s="25">
        <f>SUM(C39:D39)</f>
        <v>0</v>
      </c>
      <c r="F39" s="25"/>
      <c r="G39" s="25"/>
      <c r="H39" s="25">
        <f>SUM(F39:G39)</f>
        <v>0</v>
      </c>
      <c r="I39" s="25"/>
      <c r="J39" s="25"/>
      <c r="K39" s="25">
        <f>SUM(I39:J39)</f>
        <v>0</v>
      </c>
      <c r="L39" s="25"/>
      <c r="M39" s="25"/>
      <c r="N39" s="25">
        <f>SUM(L39:M39)</f>
        <v>0</v>
      </c>
      <c r="O39" s="25"/>
      <c r="P39" s="25"/>
      <c r="Q39" s="25">
        <f t="shared" si="11"/>
        <v>0</v>
      </c>
      <c r="R39" s="38"/>
      <c r="S39" s="34"/>
      <c r="T39" s="34"/>
      <c r="U39" s="1"/>
    </row>
    <row r="40" spans="1:21" ht="23.25" hidden="1">
      <c r="A40" s="6"/>
      <c r="B40" s="9" t="s">
        <v>15</v>
      </c>
      <c r="C40" s="25">
        <f>SUM(C39)</f>
        <v>0</v>
      </c>
      <c r="D40" s="25">
        <f aca="true" t="shared" si="13" ref="D40:P40">SUM(D39)</f>
        <v>0</v>
      </c>
      <c r="E40" s="25">
        <f t="shared" si="13"/>
        <v>0</v>
      </c>
      <c r="F40" s="25">
        <f t="shared" si="13"/>
        <v>0</v>
      </c>
      <c r="G40" s="25">
        <f t="shared" si="13"/>
        <v>0</v>
      </c>
      <c r="H40" s="25">
        <f t="shared" si="13"/>
        <v>0</v>
      </c>
      <c r="I40" s="25">
        <f t="shared" si="13"/>
        <v>0</v>
      </c>
      <c r="J40" s="25">
        <f t="shared" si="13"/>
        <v>0</v>
      </c>
      <c r="K40" s="25">
        <f t="shared" si="13"/>
        <v>0</v>
      </c>
      <c r="L40" s="25">
        <f t="shared" si="13"/>
        <v>0</v>
      </c>
      <c r="M40" s="25">
        <f t="shared" si="13"/>
        <v>0</v>
      </c>
      <c r="N40" s="25">
        <f t="shared" si="13"/>
        <v>0</v>
      </c>
      <c r="O40" s="25">
        <f t="shared" si="13"/>
        <v>0</v>
      </c>
      <c r="P40" s="25">
        <f t="shared" si="13"/>
        <v>0</v>
      </c>
      <c r="Q40" s="25">
        <f t="shared" si="11"/>
        <v>0</v>
      </c>
      <c r="R40" s="38"/>
      <c r="S40" s="34"/>
      <c r="T40" s="34"/>
      <c r="U40" s="1"/>
    </row>
    <row r="41" spans="1:21" ht="23.25">
      <c r="A41" s="6"/>
      <c r="B41" s="9" t="s">
        <v>16</v>
      </c>
      <c r="C41" s="25">
        <f>C26+C34+C37</f>
        <v>253</v>
      </c>
      <c r="D41" s="25">
        <f aca="true" t="shared" si="14" ref="D41:P41">D26+D34+D37</f>
        <v>205</v>
      </c>
      <c r="E41" s="25">
        <f t="shared" si="14"/>
        <v>458</v>
      </c>
      <c r="F41" s="25">
        <f t="shared" si="14"/>
        <v>184</v>
      </c>
      <c r="G41" s="25">
        <f t="shared" si="14"/>
        <v>130</v>
      </c>
      <c r="H41" s="25">
        <f t="shared" si="14"/>
        <v>314</v>
      </c>
      <c r="I41" s="25">
        <f t="shared" si="14"/>
        <v>228</v>
      </c>
      <c r="J41" s="25">
        <f t="shared" si="14"/>
        <v>222</v>
      </c>
      <c r="K41" s="25">
        <f t="shared" si="14"/>
        <v>450</v>
      </c>
      <c r="L41" s="25">
        <f t="shared" si="14"/>
        <v>153</v>
      </c>
      <c r="M41" s="25">
        <f t="shared" si="14"/>
        <v>139</v>
      </c>
      <c r="N41" s="25">
        <f t="shared" si="14"/>
        <v>292</v>
      </c>
      <c r="O41" s="25">
        <f t="shared" si="14"/>
        <v>208</v>
      </c>
      <c r="P41" s="25">
        <f t="shared" si="14"/>
        <v>58</v>
      </c>
      <c r="Q41" s="25">
        <f t="shared" si="11"/>
        <v>266</v>
      </c>
      <c r="R41" s="37"/>
      <c r="S41" s="35"/>
      <c r="T41" s="35"/>
      <c r="U41" s="1"/>
    </row>
    <row r="42" spans="1:21" ht="23.25">
      <c r="A42" s="6"/>
      <c r="B42" s="14" t="s">
        <v>35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U42" s="1"/>
    </row>
    <row r="43" spans="1:21" ht="23.25">
      <c r="A43" s="6"/>
      <c r="B43" s="10" t="s">
        <v>36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U43" s="1"/>
    </row>
    <row r="44" spans="1:21" ht="23.25">
      <c r="A44" s="2"/>
      <c r="B44" s="12" t="s">
        <v>28</v>
      </c>
      <c r="C44" s="25">
        <v>18</v>
      </c>
      <c r="D44" s="25">
        <v>16</v>
      </c>
      <c r="E44" s="25">
        <f t="shared" si="3"/>
        <v>34</v>
      </c>
      <c r="F44" s="25">
        <v>22</v>
      </c>
      <c r="G44" s="25">
        <v>24</v>
      </c>
      <c r="H44" s="25">
        <f t="shared" si="4"/>
        <v>46</v>
      </c>
      <c r="I44" s="25">
        <v>0</v>
      </c>
      <c r="J44" s="25">
        <v>0</v>
      </c>
      <c r="K44" s="25">
        <f t="shared" si="5"/>
        <v>0</v>
      </c>
      <c r="L44" s="25">
        <v>0</v>
      </c>
      <c r="M44" s="25">
        <v>0</v>
      </c>
      <c r="N44" s="25">
        <f t="shared" si="6"/>
        <v>0</v>
      </c>
      <c r="O44" s="25">
        <v>0</v>
      </c>
      <c r="P44" s="25">
        <v>0</v>
      </c>
      <c r="Q44" s="25">
        <f>SUM(O44:P44)</f>
        <v>0</v>
      </c>
      <c r="U44" s="1"/>
    </row>
    <row r="45" spans="1:21" ht="23.25">
      <c r="A45" s="6"/>
      <c r="B45" s="13" t="s">
        <v>29</v>
      </c>
      <c r="C45" s="25">
        <v>26</v>
      </c>
      <c r="D45" s="25">
        <v>23</v>
      </c>
      <c r="E45" s="25">
        <f t="shared" si="3"/>
        <v>49</v>
      </c>
      <c r="F45" s="25">
        <v>22</v>
      </c>
      <c r="G45" s="25">
        <v>35</v>
      </c>
      <c r="H45" s="25">
        <f t="shared" si="4"/>
        <v>57</v>
      </c>
      <c r="I45" s="25">
        <v>27</v>
      </c>
      <c r="J45" s="25">
        <v>24</v>
      </c>
      <c r="K45" s="25">
        <f t="shared" si="5"/>
        <v>51</v>
      </c>
      <c r="L45" s="25">
        <v>18</v>
      </c>
      <c r="M45" s="25">
        <v>18</v>
      </c>
      <c r="N45" s="25">
        <f t="shared" si="6"/>
        <v>36</v>
      </c>
      <c r="O45" s="25">
        <v>0</v>
      </c>
      <c r="P45" s="25">
        <v>1</v>
      </c>
      <c r="Q45" s="25">
        <f>SUM(O45:P45)</f>
        <v>1</v>
      </c>
      <c r="U45" s="1"/>
    </row>
    <row r="46" spans="1:21" ht="23.25" hidden="1">
      <c r="A46" s="6"/>
      <c r="B46" s="13" t="s">
        <v>37</v>
      </c>
      <c r="C46" s="25">
        <v>0</v>
      </c>
      <c r="D46" s="25">
        <v>0</v>
      </c>
      <c r="E46" s="25">
        <f t="shared" si="3"/>
        <v>0</v>
      </c>
      <c r="F46" s="25">
        <v>0</v>
      </c>
      <c r="G46" s="25">
        <v>0</v>
      </c>
      <c r="H46" s="25">
        <f t="shared" si="4"/>
        <v>0</v>
      </c>
      <c r="I46" s="25">
        <v>0</v>
      </c>
      <c r="J46" s="25">
        <v>0</v>
      </c>
      <c r="K46" s="25">
        <f t="shared" si="5"/>
        <v>0</v>
      </c>
      <c r="L46" s="25">
        <v>0</v>
      </c>
      <c r="M46" s="25">
        <v>0</v>
      </c>
      <c r="N46" s="25">
        <f t="shared" si="6"/>
        <v>0</v>
      </c>
      <c r="O46" s="25">
        <v>0</v>
      </c>
      <c r="P46" s="25">
        <v>0</v>
      </c>
      <c r="Q46" s="25">
        <f>SUM(O46:P46)</f>
        <v>0</v>
      </c>
      <c r="U46" s="1"/>
    </row>
    <row r="47" spans="1:21" ht="23.25" hidden="1">
      <c r="A47" s="6"/>
      <c r="B47" s="13" t="s">
        <v>31</v>
      </c>
      <c r="C47" s="25">
        <v>0</v>
      </c>
      <c r="D47" s="25">
        <v>0</v>
      </c>
      <c r="E47" s="25">
        <f t="shared" si="3"/>
        <v>0</v>
      </c>
      <c r="F47" s="25">
        <v>0</v>
      </c>
      <c r="G47" s="25">
        <v>0</v>
      </c>
      <c r="H47" s="25">
        <f t="shared" si="4"/>
        <v>0</v>
      </c>
      <c r="I47" s="25">
        <v>0</v>
      </c>
      <c r="J47" s="25">
        <v>0</v>
      </c>
      <c r="K47" s="25">
        <f t="shared" si="5"/>
        <v>0</v>
      </c>
      <c r="L47" s="25">
        <v>0</v>
      </c>
      <c r="M47" s="25">
        <v>0</v>
      </c>
      <c r="N47" s="25">
        <f t="shared" si="6"/>
        <v>0</v>
      </c>
      <c r="O47" s="25">
        <v>0</v>
      </c>
      <c r="P47" s="25">
        <v>0</v>
      </c>
      <c r="Q47" s="25">
        <f>SUM(O47:P47)</f>
        <v>0</v>
      </c>
      <c r="U47" s="1"/>
    </row>
    <row r="48" spans="1:21" ht="23.25">
      <c r="A48" s="6"/>
      <c r="B48" s="9" t="s">
        <v>15</v>
      </c>
      <c r="C48" s="25">
        <f>SUM(C44+C45)</f>
        <v>44</v>
      </c>
      <c r="D48" s="25">
        <f aca="true" t="shared" si="15" ref="D48:P48">SUM(D44+D45)</f>
        <v>39</v>
      </c>
      <c r="E48" s="25">
        <f t="shared" si="15"/>
        <v>83</v>
      </c>
      <c r="F48" s="25">
        <f t="shared" si="15"/>
        <v>44</v>
      </c>
      <c r="G48" s="25">
        <f t="shared" si="15"/>
        <v>59</v>
      </c>
      <c r="H48" s="25">
        <f t="shared" si="15"/>
        <v>103</v>
      </c>
      <c r="I48" s="25">
        <f t="shared" si="15"/>
        <v>27</v>
      </c>
      <c r="J48" s="25">
        <f t="shared" si="15"/>
        <v>24</v>
      </c>
      <c r="K48" s="25">
        <f t="shared" si="15"/>
        <v>51</v>
      </c>
      <c r="L48" s="25">
        <f t="shared" si="15"/>
        <v>18</v>
      </c>
      <c r="M48" s="25">
        <f t="shared" si="15"/>
        <v>18</v>
      </c>
      <c r="N48" s="25">
        <f t="shared" si="15"/>
        <v>36</v>
      </c>
      <c r="O48" s="25">
        <f t="shared" si="15"/>
        <v>0</v>
      </c>
      <c r="P48" s="25">
        <f t="shared" si="15"/>
        <v>1</v>
      </c>
      <c r="Q48" s="25">
        <f>SUM(O48:P48)</f>
        <v>1</v>
      </c>
      <c r="R48" s="37"/>
      <c r="S48" s="35"/>
      <c r="T48" s="35"/>
      <c r="U48" s="1"/>
    </row>
    <row r="49" spans="1:21" ht="23.25">
      <c r="A49" s="6"/>
      <c r="B49" s="10" t="s">
        <v>38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U49" s="1"/>
    </row>
    <row r="50" spans="1:21" ht="23.25">
      <c r="A50" s="6"/>
      <c r="B50" s="13" t="s">
        <v>39</v>
      </c>
      <c r="C50" s="25">
        <v>0</v>
      </c>
      <c r="D50" s="25">
        <v>0</v>
      </c>
      <c r="E50" s="25">
        <f t="shared" si="3"/>
        <v>0</v>
      </c>
      <c r="F50" s="25">
        <v>0</v>
      </c>
      <c r="G50" s="25">
        <v>0</v>
      </c>
      <c r="H50" s="25">
        <f t="shared" si="4"/>
        <v>0</v>
      </c>
      <c r="I50" s="25">
        <f>19+1</f>
        <v>20</v>
      </c>
      <c r="J50" s="25">
        <v>1</v>
      </c>
      <c r="K50" s="25">
        <f t="shared" si="5"/>
        <v>21</v>
      </c>
      <c r="L50" s="25">
        <v>14</v>
      </c>
      <c r="M50" s="25">
        <v>1</v>
      </c>
      <c r="N50" s="25">
        <f t="shared" si="6"/>
        <v>15</v>
      </c>
      <c r="O50" s="25">
        <f>4+1</f>
        <v>5</v>
      </c>
      <c r="P50" s="25">
        <v>0</v>
      </c>
      <c r="Q50" s="25">
        <f aca="true" t="shared" si="16" ref="Q50:Q55">SUM(O50:P50)</f>
        <v>5</v>
      </c>
      <c r="U50" s="1"/>
    </row>
    <row r="51" spans="1:21" ht="23.25">
      <c r="A51" s="6"/>
      <c r="B51" s="13" t="s">
        <v>40</v>
      </c>
      <c r="C51" s="25">
        <v>0</v>
      </c>
      <c r="D51" s="25">
        <v>0</v>
      </c>
      <c r="E51" s="25">
        <f t="shared" si="3"/>
        <v>0</v>
      </c>
      <c r="F51" s="25">
        <v>0</v>
      </c>
      <c r="G51" s="25">
        <v>0</v>
      </c>
      <c r="H51" s="25">
        <f t="shared" si="4"/>
        <v>0</v>
      </c>
      <c r="I51" s="25">
        <v>37</v>
      </c>
      <c r="J51" s="25">
        <v>0</v>
      </c>
      <c r="K51" s="25">
        <f t="shared" si="5"/>
        <v>37</v>
      </c>
      <c r="L51" s="25">
        <v>8</v>
      </c>
      <c r="M51" s="25">
        <v>0</v>
      </c>
      <c r="N51" s="25">
        <f t="shared" si="6"/>
        <v>8</v>
      </c>
      <c r="O51" s="25">
        <v>0</v>
      </c>
      <c r="P51" s="25">
        <v>0</v>
      </c>
      <c r="Q51" s="25">
        <f t="shared" si="16"/>
        <v>0</v>
      </c>
      <c r="U51" s="1"/>
    </row>
    <row r="52" spans="1:21" ht="23.25">
      <c r="A52" s="6"/>
      <c r="B52" s="13" t="s">
        <v>41</v>
      </c>
      <c r="C52" s="25">
        <v>0</v>
      </c>
      <c r="D52" s="25">
        <v>0</v>
      </c>
      <c r="E52" s="25">
        <f t="shared" si="3"/>
        <v>0</v>
      </c>
      <c r="F52" s="25">
        <v>0</v>
      </c>
      <c r="G52" s="25">
        <v>0</v>
      </c>
      <c r="H52" s="25">
        <f t="shared" si="4"/>
        <v>0</v>
      </c>
      <c r="I52" s="25">
        <v>24</v>
      </c>
      <c r="J52" s="25">
        <v>5</v>
      </c>
      <c r="K52" s="25">
        <f t="shared" si="5"/>
        <v>29</v>
      </c>
      <c r="L52" s="25">
        <f>5+1</f>
        <v>6</v>
      </c>
      <c r="M52" s="25">
        <v>1</v>
      </c>
      <c r="N52" s="25">
        <f t="shared" si="6"/>
        <v>7</v>
      </c>
      <c r="O52" s="25">
        <v>4</v>
      </c>
      <c r="P52" s="25">
        <v>1</v>
      </c>
      <c r="Q52" s="25">
        <f t="shared" si="16"/>
        <v>5</v>
      </c>
      <c r="U52" s="1"/>
    </row>
    <row r="53" spans="1:21" ht="23.25">
      <c r="A53" s="6"/>
      <c r="B53" s="13" t="s">
        <v>42</v>
      </c>
      <c r="C53" s="25">
        <v>0</v>
      </c>
      <c r="D53" s="25">
        <v>0</v>
      </c>
      <c r="E53" s="25">
        <f t="shared" si="3"/>
        <v>0</v>
      </c>
      <c r="F53" s="25">
        <v>0</v>
      </c>
      <c r="G53" s="25">
        <v>0</v>
      </c>
      <c r="H53" s="25">
        <f t="shared" si="4"/>
        <v>0</v>
      </c>
      <c r="I53" s="25">
        <v>54</v>
      </c>
      <c r="J53" s="25">
        <v>3</v>
      </c>
      <c r="K53" s="25">
        <f t="shared" si="5"/>
        <v>57</v>
      </c>
      <c r="L53" s="25">
        <f>26+1</f>
        <v>27</v>
      </c>
      <c r="M53" s="25">
        <v>3</v>
      </c>
      <c r="N53" s="25">
        <f t="shared" si="6"/>
        <v>30</v>
      </c>
      <c r="O53" s="25">
        <v>3</v>
      </c>
      <c r="P53" s="25">
        <v>0</v>
      </c>
      <c r="Q53" s="25">
        <f t="shared" si="16"/>
        <v>3</v>
      </c>
      <c r="U53" s="1"/>
    </row>
    <row r="54" spans="1:21" ht="23.25">
      <c r="A54" s="6"/>
      <c r="B54" s="13" t="s">
        <v>43</v>
      </c>
      <c r="C54" s="25">
        <v>0</v>
      </c>
      <c r="D54" s="25">
        <v>0</v>
      </c>
      <c r="E54" s="25">
        <f t="shared" si="3"/>
        <v>0</v>
      </c>
      <c r="F54" s="25">
        <v>0</v>
      </c>
      <c r="G54" s="25">
        <v>0</v>
      </c>
      <c r="H54" s="25">
        <f t="shared" si="4"/>
        <v>0</v>
      </c>
      <c r="I54" s="25">
        <v>10</v>
      </c>
      <c r="J54" s="25">
        <v>0</v>
      </c>
      <c r="K54" s="25">
        <f t="shared" si="5"/>
        <v>10</v>
      </c>
      <c r="L54" s="25">
        <v>3</v>
      </c>
      <c r="M54" s="25">
        <v>0</v>
      </c>
      <c r="N54" s="25">
        <f t="shared" si="6"/>
        <v>3</v>
      </c>
      <c r="O54" s="25">
        <v>0</v>
      </c>
      <c r="P54" s="25">
        <v>0</v>
      </c>
      <c r="Q54" s="25">
        <f t="shared" si="16"/>
        <v>0</v>
      </c>
      <c r="U54" s="1"/>
    </row>
    <row r="55" spans="1:21" ht="23.25">
      <c r="A55" s="6"/>
      <c r="B55" s="13" t="s">
        <v>44</v>
      </c>
      <c r="C55" s="25">
        <v>0</v>
      </c>
      <c r="D55" s="25">
        <v>0</v>
      </c>
      <c r="E55" s="25">
        <f t="shared" si="3"/>
        <v>0</v>
      </c>
      <c r="F55" s="25">
        <v>0</v>
      </c>
      <c r="G55" s="25">
        <v>0</v>
      </c>
      <c r="H55" s="25">
        <f t="shared" si="4"/>
        <v>0</v>
      </c>
      <c r="I55" s="25">
        <f>66+1</f>
        <v>67</v>
      </c>
      <c r="J55" s="25">
        <v>0</v>
      </c>
      <c r="K55" s="25">
        <f t="shared" si="5"/>
        <v>67</v>
      </c>
      <c r="L55" s="25">
        <v>10</v>
      </c>
      <c r="M55" s="25">
        <v>0</v>
      </c>
      <c r="N55" s="25">
        <f t="shared" si="6"/>
        <v>10</v>
      </c>
      <c r="O55" s="25">
        <v>3</v>
      </c>
      <c r="P55" s="25">
        <v>0</v>
      </c>
      <c r="Q55" s="25">
        <f t="shared" si="16"/>
        <v>3</v>
      </c>
      <c r="U55" s="1"/>
    </row>
    <row r="56" spans="1:21" ht="23.25">
      <c r="A56" s="6"/>
      <c r="B56" s="9" t="s">
        <v>15</v>
      </c>
      <c r="C56" s="25">
        <f>SUM(C50:C55)</f>
        <v>0</v>
      </c>
      <c r="D56" s="25">
        <f aca="true" t="shared" si="17" ref="D56:Q56">SUM(D50:D55)</f>
        <v>0</v>
      </c>
      <c r="E56" s="25">
        <f t="shared" si="17"/>
        <v>0</v>
      </c>
      <c r="F56" s="25">
        <f t="shared" si="17"/>
        <v>0</v>
      </c>
      <c r="G56" s="25">
        <f t="shared" si="17"/>
        <v>0</v>
      </c>
      <c r="H56" s="25">
        <f t="shared" si="17"/>
        <v>0</v>
      </c>
      <c r="I56" s="25">
        <f t="shared" si="17"/>
        <v>212</v>
      </c>
      <c r="J56" s="25">
        <f t="shared" si="17"/>
        <v>9</v>
      </c>
      <c r="K56" s="25">
        <f t="shared" si="17"/>
        <v>221</v>
      </c>
      <c r="L56" s="25">
        <f t="shared" si="17"/>
        <v>68</v>
      </c>
      <c r="M56" s="25">
        <f t="shared" si="17"/>
        <v>5</v>
      </c>
      <c r="N56" s="25">
        <f t="shared" si="17"/>
        <v>73</v>
      </c>
      <c r="O56" s="25">
        <f t="shared" si="17"/>
        <v>15</v>
      </c>
      <c r="P56" s="25">
        <f t="shared" si="17"/>
        <v>1</v>
      </c>
      <c r="Q56" s="25">
        <f t="shared" si="17"/>
        <v>16</v>
      </c>
      <c r="R56" s="37"/>
      <c r="S56" s="35"/>
      <c r="T56" s="35"/>
      <c r="U56" s="1"/>
    </row>
    <row r="57" spans="1:21" ht="23.25" hidden="1">
      <c r="A57" s="6"/>
      <c r="B57" s="10" t="s">
        <v>33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37"/>
      <c r="S57" s="35"/>
      <c r="T57" s="35"/>
      <c r="U57" s="1"/>
    </row>
    <row r="58" spans="1:21" ht="23.25" hidden="1">
      <c r="A58" s="6"/>
      <c r="B58" s="7" t="s">
        <v>34</v>
      </c>
      <c r="C58" s="25"/>
      <c r="D58" s="25"/>
      <c r="E58" s="25">
        <f t="shared" si="3"/>
        <v>0</v>
      </c>
      <c r="F58" s="25"/>
      <c r="G58" s="25"/>
      <c r="H58" s="25">
        <f t="shared" si="4"/>
        <v>0</v>
      </c>
      <c r="I58" s="25"/>
      <c r="J58" s="25"/>
      <c r="K58" s="25">
        <f t="shared" si="5"/>
        <v>0</v>
      </c>
      <c r="L58" s="25"/>
      <c r="M58" s="25"/>
      <c r="N58" s="25">
        <f t="shared" si="6"/>
        <v>0</v>
      </c>
      <c r="O58" s="25"/>
      <c r="P58" s="25"/>
      <c r="Q58" s="25">
        <f aca="true" t="shared" si="18" ref="Q58:Q75">SUM(O58:P58)</f>
        <v>0</v>
      </c>
      <c r="R58" s="37"/>
      <c r="S58" s="35"/>
      <c r="T58" s="35"/>
      <c r="U58" s="1"/>
    </row>
    <row r="59" spans="1:21" ht="23.25" hidden="1">
      <c r="A59" s="6"/>
      <c r="B59" s="7" t="s">
        <v>45</v>
      </c>
      <c r="C59" s="25"/>
      <c r="D59" s="25"/>
      <c r="E59" s="25">
        <f t="shared" si="3"/>
        <v>0</v>
      </c>
      <c r="F59" s="25"/>
      <c r="G59" s="25"/>
      <c r="H59" s="25">
        <f t="shared" si="4"/>
        <v>0</v>
      </c>
      <c r="I59" s="25"/>
      <c r="J59" s="25"/>
      <c r="K59" s="25">
        <f t="shared" si="5"/>
        <v>0</v>
      </c>
      <c r="L59" s="25"/>
      <c r="M59" s="25"/>
      <c r="N59" s="25">
        <f t="shared" si="6"/>
        <v>0</v>
      </c>
      <c r="O59" s="25"/>
      <c r="P59" s="25"/>
      <c r="Q59" s="25">
        <f t="shared" si="18"/>
        <v>0</v>
      </c>
      <c r="R59" s="37"/>
      <c r="S59" s="35"/>
      <c r="T59" s="35"/>
      <c r="U59" s="1"/>
    </row>
    <row r="60" spans="1:21" ht="23.25" hidden="1">
      <c r="A60" s="6"/>
      <c r="B60" s="9" t="s">
        <v>15</v>
      </c>
      <c r="C60" s="25">
        <f>SUM(C58:C59)</f>
        <v>0</v>
      </c>
      <c r="D60" s="25">
        <f aca="true" t="shared" si="19" ref="D60:Q60">SUM(D58:D59)</f>
        <v>0</v>
      </c>
      <c r="E60" s="25">
        <f t="shared" si="19"/>
        <v>0</v>
      </c>
      <c r="F60" s="25">
        <f t="shared" si="19"/>
        <v>0</v>
      </c>
      <c r="G60" s="25">
        <f t="shared" si="19"/>
        <v>0</v>
      </c>
      <c r="H60" s="25">
        <f t="shared" si="19"/>
        <v>0</v>
      </c>
      <c r="I60" s="25">
        <f t="shared" si="19"/>
        <v>0</v>
      </c>
      <c r="J60" s="25">
        <f t="shared" si="19"/>
        <v>0</v>
      </c>
      <c r="K60" s="25">
        <f t="shared" si="19"/>
        <v>0</v>
      </c>
      <c r="L60" s="25">
        <f t="shared" si="19"/>
        <v>0</v>
      </c>
      <c r="M60" s="25">
        <f t="shared" si="19"/>
        <v>0</v>
      </c>
      <c r="N60" s="25">
        <f t="shared" si="19"/>
        <v>0</v>
      </c>
      <c r="O60" s="25">
        <f t="shared" si="19"/>
        <v>0</v>
      </c>
      <c r="P60" s="25">
        <f t="shared" si="19"/>
        <v>0</v>
      </c>
      <c r="Q60" s="25">
        <f t="shared" si="19"/>
        <v>0</v>
      </c>
      <c r="R60" s="37"/>
      <c r="S60" s="35"/>
      <c r="T60" s="35"/>
      <c r="U60" s="1"/>
    </row>
    <row r="61" spans="1:21" ht="23.25">
      <c r="A61" s="6"/>
      <c r="B61" s="9" t="s">
        <v>46</v>
      </c>
      <c r="C61" s="25">
        <f>C48+C56</f>
        <v>44</v>
      </c>
      <c r="D61" s="25">
        <f aca="true" t="shared" si="20" ref="D61:Q61">D48+D56</f>
        <v>39</v>
      </c>
      <c r="E61" s="25">
        <f t="shared" si="20"/>
        <v>83</v>
      </c>
      <c r="F61" s="25">
        <f t="shared" si="20"/>
        <v>44</v>
      </c>
      <c r="G61" s="25">
        <f t="shared" si="20"/>
        <v>59</v>
      </c>
      <c r="H61" s="25">
        <f t="shared" si="20"/>
        <v>103</v>
      </c>
      <c r="I61" s="25">
        <f t="shared" si="20"/>
        <v>239</v>
      </c>
      <c r="J61" s="25">
        <f t="shared" si="20"/>
        <v>33</v>
      </c>
      <c r="K61" s="25">
        <f t="shared" si="20"/>
        <v>272</v>
      </c>
      <c r="L61" s="25">
        <f t="shared" si="20"/>
        <v>86</v>
      </c>
      <c r="M61" s="25">
        <f t="shared" si="20"/>
        <v>23</v>
      </c>
      <c r="N61" s="25">
        <f t="shared" si="20"/>
        <v>109</v>
      </c>
      <c r="O61" s="25">
        <f t="shared" si="20"/>
        <v>15</v>
      </c>
      <c r="P61" s="25">
        <f t="shared" si="20"/>
        <v>2</v>
      </c>
      <c r="Q61" s="25">
        <f t="shared" si="20"/>
        <v>17</v>
      </c>
      <c r="R61" s="37"/>
      <c r="S61" s="35"/>
      <c r="T61" s="35"/>
      <c r="U61" s="1"/>
    </row>
    <row r="62" spans="1:21" ht="23.25">
      <c r="A62" s="6"/>
      <c r="B62" s="9" t="s">
        <v>17</v>
      </c>
      <c r="C62" s="25">
        <f>C41+C61</f>
        <v>297</v>
      </c>
      <c r="D62" s="25">
        <f aca="true" t="shared" si="21" ref="D62:P62">D41+D61</f>
        <v>244</v>
      </c>
      <c r="E62" s="25">
        <f t="shared" si="21"/>
        <v>541</v>
      </c>
      <c r="F62" s="25">
        <f t="shared" si="21"/>
        <v>228</v>
      </c>
      <c r="G62" s="25">
        <f t="shared" si="21"/>
        <v>189</v>
      </c>
      <c r="H62" s="25">
        <f t="shared" si="21"/>
        <v>417</v>
      </c>
      <c r="I62" s="25">
        <f t="shared" si="21"/>
        <v>467</v>
      </c>
      <c r="J62" s="25">
        <f t="shared" si="21"/>
        <v>255</v>
      </c>
      <c r="K62" s="25">
        <f t="shared" si="21"/>
        <v>722</v>
      </c>
      <c r="L62" s="25">
        <f t="shared" si="21"/>
        <v>239</v>
      </c>
      <c r="M62" s="25">
        <f t="shared" si="21"/>
        <v>162</v>
      </c>
      <c r="N62" s="25">
        <f t="shared" si="21"/>
        <v>401</v>
      </c>
      <c r="O62" s="25">
        <f>SUM(O61)</f>
        <v>15</v>
      </c>
      <c r="P62" s="25">
        <f t="shared" si="21"/>
        <v>60</v>
      </c>
      <c r="Q62" s="25">
        <f>Q41+Q61</f>
        <v>283</v>
      </c>
      <c r="R62" s="37"/>
      <c r="S62" s="35"/>
      <c r="T62" s="35"/>
      <c r="U62" s="1"/>
    </row>
    <row r="63" spans="1:21" ht="23.25">
      <c r="A63" s="15" t="s">
        <v>47</v>
      </c>
      <c r="B63" s="1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U63" s="1"/>
    </row>
    <row r="64" spans="1:21" ht="23.25">
      <c r="A64" s="15"/>
      <c r="B64" s="16" t="s">
        <v>11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U64" s="1"/>
    </row>
    <row r="65" spans="1:21" ht="23.25">
      <c r="A65" s="6"/>
      <c r="B65" s="3" t="s">
        <v>48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U65" s="1"/>
    </row>
    <row r="66" spans="1:21" ht="23.25">
      <c r="A66" s="6"/>
      <c r="B66" s="11" t="s">
        <v>49</v>
      </c>
      <c r="C66" s="25">
        <v>0</v>
      </c>
      <c r="D66" s="25">
        <v>0</v>
      </c>
      <c r="E66" s="25">
        <f t="shared" si="3"/>
        <v>0</v>
      </c>
      <c r="F66" s="25">
        <v>0</v>
      </c>
      <c r="G66" s="25">
        <v>0</v>
      </c>
      <c r="H66" s="25">
        <f t="shared" si="4"/>
        <v>0</v>
      </c>
      <c r="I66" s="25">
        <v>0</v>
      </c>
      <c r="J66" s="25">
        <v>0</v>
      </c>
      <c r="K66" s="25">
        <f t="shared" si="5"/>
        <v>0</v>
      </c>
      <c r="L66" s="25">
        <v>0</v>
      </c>
      <c r="M66" s="25">
        <v>0</v>
      </c>
      <c r="N66" s="25">
        <f t="shared" si="6"/>
        <v>0</v>
      </c>
      <c r="O66" s="25">
        <v>1</v>
      </c>
      <c r="P66" s="25">
        <v>0</v>
      </c>
      <c r="Q66" s="25">
        <f t="shared" si="18"/>
        <v>1</v>
      </c>
      <c r="U66" s="1"/>
    </row>
    <row r="67" spans="1:21" ht="23.25">
      <c r="A67" s="6"/>
      <c r="B67" s="7" t="s">
        <v>50</v>
      </c>
      <c r="C67" s="25">
        <v>0</v>
      </c>
      <c r="D67" s="25">
        <v>0</v>
      </c>
      <c r="E67" s="25">
        <f t="shared" si="3"/>
        <v>0</v>
      </c>
      <c r="F67" s="25">
        <v>16</v>
      </c>
      <c r="G67" s="25">
        <v>6</v>
      </c>
      <c r="H67" s="25">
        <f t="shared" si="4"/>
        <v>22</v>
      </c>
      <c r="I67" s="25">
        <v>13</v>
      </c>
      <c r="J67" s="25">
        <v>21</v>
      </c>
      <c r="K67" s="25">
        <f t="shared" si="5"/>
        <v>34</v>
      </c>
      <c r="L67" s="25">
        <v>4</v>
      </c>
      <c r="M67" s="25">
        <v>11</v>
      </c>
      <c r="N67" s="25">
        <f t="shared" si="6"/>
        <v>15</v>
      </c>
      <c r="O67" s="25">
        <v>1</v>
      </c>
      <c r="P67" s="25">
        <v>0</v>
      </c>
      <c r="Q67" s="25">
        <f t="shared" si="18"/>
        <v>1</v>
      </c>
      <c r="U67" s="1"/>
    </row>
    <row r="68" spans="1:21" ht="23.25">
      <c r="A68" s="6"/>
      <c r="B68" s="7" t="s">
        <v>51</v>
      </c>
      <c r="C68" s="25">
        <v>32</v>
      </c>
      <c r="D68" s="25">
        <v>27</v>
      </c>
      <c r="E68" s="25">
        <f t="shared" si="3"/>
        <v>59</v>
      </c>
      <c r="F68" s="25">
        <v>20</v>
      </c>
      <c r="G68" s="25">
        <v>27</v>
      </c>
      <c r="H68" s="25">
        <f t="shared" si="4"/>
        <v>47</v>
      </c>
      <c r="I68" s="25">
        <v>25</v>
      </c>
      <c r="J68" s="25">
        <v>21</v>
      </c>
      <c r="K68" s="25">
        <f t="shared" si="5"/>
        <v>46</v>
      </c>
      <c r="L68" s="25">
        <v>15</v>
      </c>
      <c r="M68" s="25">
        <v>14</v>
      </c>
      <c r="N68" s="25">
        <f t="shared" si="6"/>
        <v>29</v>
      </c>
      <c r="O68" s="25">
        <f>10+1</f>
        <v>11</v>
      </c>
      <c r="P68" s="25">
        <v>4</v>
      </c>
      <c r="Q68" s="25">
        <f t="shared" si="18"/>
        <v>15</v>
      </c>
      <c r="U68" s="1"/>
    </row>
    <row r="69" spans="1:21" ht="23.25">
      <c r="A69" s="6"/>
      <c r="B69" s="7" t="s">
        <v>52</v>
      </c>
      <c r="C69" s="25">
        <v>27</v>
      </c>
      <c r="D69" s="25">
        <v>27</v>
      </c>
      <c r="E69" s="25">
        <f t="shared" si="3"/>
        <v>54</v>
      </c>
      <c r="F69" s="25">
        <f>12+3+3</f>
        <v>18</v>
      </c>
      <c r="G69" s="25">
        <v>25</v>
      </c>
      <c r="H69" s="25">
        <f t="shared" si="4"/>
        <v>43</v>
      </c>
      <c r="I69" s="25">
        <f>25+3+1</f>
        <v>29</v>
      </c>
      <c r="J69" s="25">
        <v>20</v>
      </c>
      <c r="K69" s="25">
        <f t="shared" si="5"/>
        <v>49</v>
      </c>
      <c r="L69" s="25">
        <f>16+3</f>
        <v>19</v>
      </c>
      <c r="M69" s="25">
        <f>17+2</f>
        <v>19</v>
      </c>
      <c r="N69" s="25">
        <f t="shared" si="6"/>
        <v>38</v>
      </c>
      <c r="O69" s="25">
        <v>1</v>
      </c>
      <c r="P69" s="25">
        <v>0</v>
      </c>
      <c r="Q69" s="25">
        <f t="shared" si="18"/>
        <v>1</v>
      </c>
      <c r="U69" s="1"/>
    </row>
    <row r="70" spans="1:21" ht="23.25" hidden="1">
      <c r="A70" s="6"/>
      <c r="B70" s="7" t="s">
        <v>53</v>
      </c>
      <c r="C70" s="25"/>
      <c r="D70" s="25"/>
      <c r="E70" s="25">
        <f t="shared" si="3"/>
        <v>0</v>
      </c>
      <c r="F70" s="25"/>
      <c r="G70" s="25"/>
      <c r="H70" s="25">
        <f t="shared" si="4"/>
        <v>0</v>
      </c>
      <c r="I70" s="25"/>
      <c r="J70" s="25"/>
      <c r="K70" s="25">
        <f t="shared" si="5"/>
        <v>0</v>
      </c>
      <c r="L70" s="25"/>
      <c r="M70" s="25"/>
      <c r="N70" s="25">
        <f t="shared" si="6"/>
        <v>0</v>
      </c>
      <c r="O70" s="25"/>
      <c r="P70" s="25"/>
      <c r="Q70" s="25">
        <f t="shared" si="18"/>
        <v>0</v>
      </c>
      <c r="U70" s="1"/>
    </row>
    <row r="71" spans="1:21" ht="23.25">
      <c r="A71" s="6"/>
      <c r="B71" s="7" t="s">
        <v>54</v>
      </c>
      <c r="C71" s="25">
        <v>21</v>
      </c>
      <c r="D71" s="25">
        <v>108</v>
      </c>
      <c r="E71" s="25">
        <f t="shared" si="3"/>
        <v>129</v>
      </c>
      <c r="F71" s="25">
        <f>23+1+4</f>
        <v>28</v>
      </c>
      <c r="G71" s="25">
        <v>90</v>
      </c>
      <c r="H71" s="25">
        <f t="shared" si="4"/>
        <v>118</v>
      </c>
      <c r="I71" s="25">
        <f>10+3</f>
        <v>13</v>
      </c>
      <c r="J71" s="25">
        <f>74+1</f>
        <v>75</v>
      </c>
      <c r="K71" s="25">
        <f t="shared" si="5"/>
        <v>88</v>
      </c>
      <c r="L71" s="25">
        <f>15+2</f>
        <v>17</v>
      </c>
      <c r="M71" s="25">
        <f>82+3</f>
        <v>85</v>
      </c>
      <c r="N71" s="25">
        <f t="shared" si="6"/>
        <v>102</v>
      </c>
      <c r="O71" s="25">
        <v>0</v>
      </c>
      <c r="P71" s="25">
        <v>0</v>
      </c>
      <c r="Q71" s="25">
        <f t="shared" si="18"/>
        <v>0</v>
      </c>
      <c r="U71" s="1"/>
    </row>
    <row r="72" spans="1:21" ht="23.25">
      <c r="A72" s="6"/>
      <c r="B72" s="7" t="s">
        <v>55</v>
      </c>
      <c r="C72" s="25">
        <v>10</v>
      </c>
      <c r="D72" s="25">
        <v>42</v>
      </c>
      <c r="E72" s="25">
        <f t="shared" si="3"/>
        <v>52</v>
      </c>
      <c r="F72" s="25">
        <v>4</v>
      </c>
      <c r="G72" s="25">
        <v>29</v>
      </c>
      <c r="H72" s="25">
        <f t="shared" si="4"/>
        <v>33</v>
      </c>
      <c r="I72" s="25">
        <v>9</v>
      </c>
      <c r="J72" s="25">
        <v>22</v>
      </c>
      <c r="K72" s="25">
        <f t="shared" si="5"/>
        <v>31</v>
      </c>
      <c r="L72" s="25">
        <v>14</v>
      </c>
      <c r="M72" s="25">
        <v>25</v>
      </c>
      <c r="N72" s="25">
        <f t="shared" si="6"/>
        <v>39</v>
      </c>
      <c r="O72" s="25">
        <v>2</v>
      </c>
      <c r="P72" s="25">
        <v>0</v>
      </c>
      <c r="Q72" s="25">
        <f t="shared" si="18"/>
        <v>2</v>
      </c>
      <c r="U72" s="1"/>
    </row>
    <row r="73" spans="1:21" ht="23.25">
      <c r="A73" s="6"/>
      <c r="B73" s="7" t="s">
        <v>198</v>
      </c>
      <c r="C73" s="25">
        <v>12</v>
      </c>
      <c r="D73" s="25">
        <v>15</v>
      </c>
      <c r="E73" s="25">
        <f t="shared" si="3"/>
        <v>27</v>
      </c>
      <c r="F73" s="25">
        <v>0</v>
      </c>
      <c r="G73" s="25">
        <v>0</v>
      </c>
      <c r="H73" s="25">
        <f t="shared" si="4"/>
        <v>0</v>
      </c>
      <c r="I73" s="25">
        <v>0</v>
      </c>
      <c r="J73" s="25">
        <v>0</v>
      </c>
      <c r="K73" s="25">
        <f t="shared" si="5"/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f t="shared" si="18"/>
        <v>0</v>
      </c>
      <c r="U73" s="1"/>
    </row>
    <row r="74" spans="1:21" ht="23.25">
      <c r="A74" s="6"/>
      <c r="B74" s="7" t="s">
        <v>56</v>
      </c>
      <c r="C74" s="25">
        <v>16</v>
      </c>
      <c r="D74" s="25">
        <v>39</v>
      </c>
      <c r="E74" s="25">
        <f t="shared" si="3"/>
        <v>55</v>
      </c>
      <c r="F74" s="25">
        <f>15+4</f>
        <v>19</v>
      </c>
      <c r="G74" s="25">
        <v>39</v>
      </c>
      <c r="H74" s="25">
        <f t="shared" si="4"/>
        <v>58</v>
      </c>
      <c r="I74" s="25">
        <f>19+4</f>
        <v>23</v>
      </c>
      <c r="J74" s="25">
        <v>55</v>
      </c>
      <c r="K74" s="25">
        <f t="shared" si="5"/>
        <v>78</v>
      </c>
      <c r="L74" s="25">
        <f>16+3</f>
        <v>19</v>
      </c>
      <c r="M74" s="25">
        <f>43+2</f>
        <v>45</v>
      </c>
      <c r="N74" s="25">
        <f t="shared" si="6"/>
        <v>64</v>
      </c>
      <c r="O74" s="25">
        <v>16</v>
      </c>
      <c r="P74" s="25">
        <f>16+2</f>
        <v>18</v>
      </c>
      <c r="Q74" s="25">
        <f t="shared" si="18"/>
        <v>34</v>
      </c>
      <c r="U74" s="1"/>
    </row>
    <row r="75" spans="1:21" ht="23.25">
      <c r="A75" s="2"/>
      <c r="B75" s="12" t="s">
        <v>57</v>
      </c>
      <c r="C75" s="25">
        <v>51</v>
      </c>
      <c r="D75" s="25">
        <v>27</v>
      </c>
      <c r="E75" s="25">
        <f t="shared" si="3"/>
        <v>78</v>
      </c>
      <c r="F75" s="25">
        <v>30</v>
      </c>
      <c r="G75" s="25">
        <v>29</v>
      </c>
      <c r="H75" s="25">
        <f t="shared" si="4"/>
        <v>59</v>
      </c>
      <c r="I75" s="25">
        <v>34</v>
      </c>
      <c r="J75" s="25">
        <v>22</v>
      </c>
      <c r="K75" s="25">
        <f t="shared" si="5"/>
        <v>56</v>
      </c>
      <c r="L75" s="25">
        <v>28</v>
      </c>
      <c r="M75" s="25">
        <v>17</v>
      </c>
      <c r="N75" s="25">
        <f t="shared" si="6"/>
        <v>45</v>
      </c>
      <c r="O75" s="25">
        <f>14+17</f>
        <v>31</v>
      </c>
      <c r="P75" s="25">
        <f>13+3</f>
        <v>16</v>
      </c>
      <c r="Q75" s="25">
        <f t="shared" si="18"/>
        <v>47</v>
      </c>
      <c r="U75" s="1"/>
    </row>
    <row r="76" spans="1:21" ht="23.25" hidden="1">
      <c r="A76" s="2"/>
      <c r="B76" s="12" t="s">
        <v>59</v>
      </c>
      <c r="C76" s="25">
        <v>0</v>
      </c>
      <c r="D76" s="25">
        <v>0</v>
      </c>
      <c r="E76" s="25">
        <f>SUM(C76:D76)</f>
        <v>0</v>
      </c>
      <c r="F76" s="25">
        <v>0</v>
      </c>
      <c r="G76" s="25">
        <v>0</v>
      </c>
      <c r="H76" s="25">
        <f>SUM(F76:G76)</f>
        <v>0</v>
      </c>
      <c r="I76" s="25">
        <v>0</v>
      </c>
      <c r="J76" s="25">
        <v>0</v>
      </c>
      <c r="K76" s="25">
        <f>SUM(I76:J76)</f>
        <v>0</v>
      </c>
      <c r="L76" s="25">
        <v>0</v>
      </c>
      <c r="M76" s="25">
        <v>0</v>
      </c>
      <c r="N76" s="25">
        <f>SUM(L76:M76)</f>
        <v>0</v>
      </c>
      <c r="O76" s="25">
        <v>0</v>
      </c>
      <c r="P76" s="25">
        <v>0</v>
      </c>
      <c r="Q76" s="25">
        <f>SUM(O76:P76)</f>
        <v>0</v>
      </c>
      <c r="U76" s="1"/>
    </row>
    <row r="77" spans="1:21" ht="23.25" hidden="1">
      <c r="A77" s="2"/>
      <c r="B77" s="12" t="s">
        <v>60</v>
      </c>
      <c r="C77" s="25">
        <v>0</v>
      </c>
      <c r="D77" s="25">
        <v>0</v>
      </c>
      <c r="E77" s="25">
        <f>SUM(C77:D77)</f>
        <v>0</v>
      </c>
      <c r="F77" s="25">
        <v>0</v>
      </c>
      <c r="G77" s="25">
        <v>0</v>
      </c>
      <c r="H77" s="25">
        <f>SUM(F77:G77)</f>
        <v>0</v>
      </c>
      <c r="I77" s="25">
        <v>0</v>
      </c>
      <c r="J77" s="25">
        <v>0</v>
      </c>
      <c r="K77" s="25">
        <f>SUM(I77:J77)</f>
        <v>0</v>
      </c>
      <c r="L77" s="25">
        <v>0</v>
      </c>
      <c r="M77" s="25">
        <v>0</v>
      </c>
      <c r="N77" s="25">
        <f>SUM(L77:M77)</f>
        <v>0</v>
      </c>
      <c r="O77" s="25">
        <v>0</v>
      </c>
      <c r="P77" s="25">
        <v>0</v>
      </c>
      <c r="Q77" s="25">
        <f>SUM(O77:P77)</f>
        <v>0</v>
      </c>
      <c r="U77" s="1"/>
    </row>
    <row r="78" spans="1:21" ht="23.25" hidden="1">
      <c r="A78" s="2"/>
      <c r="B78" s="12" t="s">
        <v>61</v>
      </c>
      <c r="C78" s="25">
        <v>0</v>
      </c>
      <c r="D78" s="25">
        <v>0</v>
      </c>
      <c r="E78" s="25">
        <f>SUM(C78:D78)</f>
        <v>0</v>
      </c>
      <c r="F78" s="25">
        <v>0</v>
      </c>
      <c r="G78" s="25">
        <v>0</v>
      </c>
      <c r="H78" s="25">
        <f>SUM(F78:G78)</f>
        <v>0</v>
      </c>
      <c r="I78" s="25">
        <v>0</v>
      </c>
      <c r="J78" s="25">
        <v>0</v>
      </c>
      <c r="K78" s="25">
        <f>SUM(I78:J78)</f>
        <v>0</v>
      </c>
      <c r="L78" s="25">
        <v>0</v>
      </c>
      <c r="M78" s="25">
        <v>0</v>
      </c>
      <c r="N78" s="25">
        <f>SUM(L78:M78)</f>
        <v>0</v>
      </c>
      <c r="O78" s="25">
        <v>0</v>
      </c>
      <c r="P78" s="25">
        <v>0</v>
      </c>
      <c r="Q78" s="25">
        <f>SUM(O78:P78)</f>
        <v>0</v>
      </c>
      <c r="U78" s="1"/>
    </row>
    <row r="79" spans="1:21" ht="23.25">
      <c r="A79" s="2"/>
      <c r="B79" s="8" t="s">
        <v>15</v>
      </c>
      <c r="C79" s="25">
        <f aca="true" t="shared" si="22" ref="C79:Q79">SUM(C66:C78)</f>
        <v>169</v>
      </c>
      <c r="D79" s="25">
        <f t="shared" si="22"/>
        <v>285</v>
      </c>
      <c r="E79" s="25">
        <f t="shared" si="22"/>
        <v>454</v>
      </c>
      <c r="F79" s="25">
        <f t="shared" si="22"/>
        <v>135</v>
      </c>
      <c r="G79" s="25">
        <f t="shared" si="22"/>
        <v>245</v>
      </c>
      <c r="H79" s="25">
        <f t="shared" si="22"/>
        <v>380</v>
      </c>
      <c r="I79" s="25">
        <f t="shared" si="22"/>
        <v>146</v>
      </c>
      <c r="J79" s="25">
        <f t="shared" si="22"/>
        <v>236</v>
      </c>
      <c r="K79" s="25">
        <f t="shared" si="22"/>
        <v>382</v>
      </c>
      <c r="L79" s="25">
        <f t="shared" si="22"/>
        <v>116</v>
      </c>
      <c r="M79" s="25">
        <f t="shared" si="22"/>
        <v>216</v>
      </c>
      <c r="N79" s="25">
        <f t="shared" si="22"/>
        <v>332</v>
      </c>
      <c r="O79" s="25">
        <f t="shared" si="22"/>
        <v>63</v>
      </c>
      <c r="P79" s="25">
        <f t="shared" si="22"/>
        <v>38</v>
      </c>
      <c r="Q79" s="25">
        <f t="shared" si="22"/>
        <v>101</v>
      </c>
      <c r="U79" s="1"/>
    </row>
    <row r="80" spans="1:21" ht="23.25">
      <c r="A80" s="2"/>
      <c r="B80" s="3" t="s">
        <v>62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U80" s="1"/>
    </row>
    <row r="81" spans="1:21" ht="23.25">
      <c r="A81" s="2"/>
      <c r="B81" s="12" t="s">
        <v>57</v>
      </c>
      <c r="C81" s="25">
        <v>0</v>
      </c>
      <c r="D81" s="25">
        <v>0</v>
      </c>
      <c r="E81" s="25">
        <f>SUM(C81:D81)</f>
        <v>0</v>
      </c>
      <c r="F81" s="25">
        <v>0</v>
      </c>
      <c r="G81" s="25">
        <v>0</v>
      </c>
      <c r="H81" s="25">
        <f>SUM(F81:G81)</f>
        <v>0</v>
      </c>
      <c r="I81" s="25">
        <v>0</v>
      </c>
      <c r="J81" s="25">
        <v>0</v>
      </c>
      <c r="K81" s="25">
        <f>SUM(I81:J81)</f>
        <v>0</v>
      </c>
      <c r="L81" s="25">
        <v>0</v>
      </c>
      <c r="M81" s="25">
        <v>0</v>
      </c>
      <c r="N81" s="25">
        <f aca="true" t="shared" si="23" ref="N81:N131">SUM(L81:M81)</f>
        <v>0</v>
      </c>
      <c r="O81" s="25">
        <v>9</v>
      </c>
      <c r="P81" s="25">
        <v>4</v>
      </c>
      <c r="Q81" s="25">
        <f>SUM(O81:P81)</f>
        <v>13</v>
      </c>
      <c r="U81" s="1"/>
    </row>
    <row r="82" spans="1:21" ht="23.25">
      <c r="A82" s="2"/>
      <c r="B82" s="8" t="s">
        <v>15</v>
      </c>
      <c r="C82" s="25">
        <f>SUM(C81)</f>
        <v>0</v>
      </c>
      <c r="D82" s="25">
        <f aca="true" t="shared" si="24" ref="D82:Q82">SUM(D81)</f>
        <v>0</v>
      </c>
      <c r="E82" s="25">
        <f t="shared" si="24"/>
        <v>0</v>
      </c>
      <c r="F82" s="25">
        <f t="shared" si="24"/>
        <v>0</v>
      </c>
      <c r="G82" s="25">
        <f t="shared" si="24"/>
        <v>0</v>
      </c>
      <c r="H82" s="25">
        <f t="shared" si="24"/>
        <v>0</v>
      </c>
      <c r="I82" s="25">
        <f t="shared" si="24"/>
        <v>0</v>
      </c>
      <c r="J82" s="25">
        <f t="shared" si="24"/>
        <v>0</v>
      </c>
      <c r="K82" s="25">
        <f t="shared" si="24"/>
        <v>0</v>
      </c>
      <c r="L82" s="25">
        <f t="shared" si="24"/>
        <v>0</v>
      </c>
      <c r="M82" s="25">
        <f t="shared" si="24"/>
        <v>0</v>
      </c>
      <c r="N82" s="25">
        <f t="shared" si="24"/>
        <v>0</v>
      </c>
      <c r="O82" s="25">
        <f t="shared" si="24"/>
        <v>9</v>
      </c>
      <c r="P82" s="25">
        <f t="shared" si="24"/>
        <v>4</v>
      </c>
      <c r="Q82" s="25">
        <f t="shared" si="24"/>
        <v>13</v>
      </c>
      <c r="U82" s="1"/>
    </row>
    <row r="83" spans="1:21" ht="23.25">
      <c r="A83" s="2"/>
      <c r="B83" s="8" t="s">
        <v>16</v>
      </c>
      <c r="C83" s="25">
        <f>C79+C82</f>
        <v>169</v>
      </c>
      <c r="D83" s="25">
        <f aca="true" t="shared" si="25" ref="D83:Q83">D79+D82</f>
        <v>285</v>
      </c>
      <c r="E83" s="25">
        <f t="shared" si="25"/>
        <v>454</v>
      </c>
      <c r="F83" s="25">
        <f t="shared" si="25"/>
        <v>135</v>
      </c>
      <c r="G83" s="25">
        <f t="shared" si="25"/>
        <v>245</v>
      </c>
      <c r="H83" s="25">
        <f t="shared" si="25"/>
        <v>380</v>
      </c>
      <c r="I83" s="25">
        <f t="shared" si="25"/>
        <v>146</v>
      </c>
      <c r="J83" s="25">
        <f t="shared" si="25"/>
        <v>236</v>
      </c>
      <c r="K83" s="25">
        <f t="shared" si="25"/>
        <v>382</v>
      </c>
      <c r="L83" s="25">
        <f t="shared" si="25"/>
        <v>116</v>
      </c>
      <c r="M83" s="25">
        <f t="shared" si="25"/>
        <v>216</v>
      </c>
      <c r="N83" s="25">
        <f t="shared" si="25"/>
        <v>332</v>
      </c>
      <c r="O83" s="25">
        <f t="shared" si="25"/>
        <v>72</v>
      </c>
      <c r="P83" s="25">
        <f t="shared" si="25"/>
        <v>42</v>
      </c>
      <c r="Q83" s="25">
        <f t="shared" si="25"/>
        <v>114</v>
      </c>
      <c r="U83" s="1"/>
    </row>
    <row r="84" spans="1:21" ht="23.25">
      <c r="A84" s="2"/>
      <c r="B84" s="8" t="s">
        <v>17</v>
      </c>
      <c r="C84" s="25">
        <f>C83</f>
        <v>169</v>
      </c>
      <c r="D84" s="25">
        <f aca="true" t="shared" si="26" ref="D84:Q84">D83</f>
        <v>285</v>
      </c>
      <c r="E84" s="25">
        <f t="shared" si="26"/>
        <v>454</v>
      </c>
      <c r="F84" s="25">
        <f t="shared" si="26"/>
        <v>135</v>
      </c>
      <c r="G84" s="25">
        <f t="shared" si="26"/>
        <v>245</v>
      </c>
      <c r="H84" s="25">
        <f t="shared" si="26"/>
        <v>380</v>
      </c>
      <c r="I84" s="25">
        <f t="shared" si="26"/>
        <v>146</v>
      </c>
      <c r="J84" s="25">
        <f t="shared" si="26"/>
        <v>236</v>
      </c>
      <c r="K84" s="25">
        <f t="shared" si="26"/>
        <v>382</v>
      </c>
      <c r="L84" s="25">
        <f t="shared" si="26"/>
        <v>116</v>
      </c>
      <c r="M84" s="25">
        <f t="shared" si="26"/>
        <v>216</v>
      </c>
      <c r="N84" s="25">
        <f t="shared" si="26"/>
        <v>332</v>
      </c>
      <c r="O84" s="25">
        <f t="shared" si="26"/>
        <v>72</v>
      </c>
      <c r="P84" s="25">
        <f t="shared" si="26"/>
        <v>42</v>
      </c>
      <c r="Q84" s="25">
        <f t="shared" si="26"/>
        <v>114</v>
      </c>
      <c r="U84" s="1"/>
    </row>
    <row r="85" spans="1:21" ht="23.25">
      <c r="A85" s="17" t="s">
        <v>63</v>
      </c>
      <c r="B85" s="18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U85" s="1"/>
    </row>
    <row r="86" spans="1:21" ht="23.25">
      <c r="A86" s="17"/>
      <c r="B86" s="16" t="s">
        <v>11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U86" s="1"/>
    </row>
    <row r="87" spans="1:21" ht="23.25">
      <c r="A87" s="6"/>
      <c r="B87" s="10" t="s">
        <v>64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U87" s="1"/>
    </row>
    <row r="88" spans="1:21" ht="23.25">
      <c r="A88" s="6"/>
      <c r="B88" s="7" t="s">
        <v>20</v>
      </c>
      <c r="C88" s="25">
        <v>36</v>
      </c>
      <c r="D88" s="25">
        <v>12</v>
      </c>
      <c r="E88" s="25">
        <f>SUM(C88:D88)</f>
        <v>48</v>
      </c>
      <c r="F88" s="25">
        <v>24</v>
      </c>
      <c r="G88" s="25">
        <v>3</v>
      </c>
      <c r="H88" s="25">
        <f>SUM(F88:G88)</f>
        <v>27</v>
      </c>
      <c r="I88" s="25">
        <v>38</v>
      </c>
      <c r="J88" s="25">
        <v>5</v>
      </c>
      <c r="K88" s="25">
        <f>SUM(I88:J88)</f>
        <v>43</v>
      </c>
      <c r="L88" s="25">
        <v>38</v>
      </c>
      <c r="M88" s="25">
        <v>5</v>
      </c>
      <c r="N88" s="25">
        <f>SUM(L88:M88)</f>
        <v>43</v>
      </c>
      <c r="O88" s="25">
        <f>14+3+1</f>
        <v>18</v>
      </c>
      <c r="P88" s="25">
        <f>1+1</f>
        <v>2</v>
      </c>
      <c r="Q88" s="25">
        <f>SUM(O88:P88)</f>
        <v>20</v>
      </c>
      <c r="U88" s="1"/>
    </row>
    <row r="89" spans="1:21" ht="23.25">
      <c r="A89" s="6"/>
      <c r="B89" s="7" t="s">
        <v>65</v>
      </c>
      <c r="C89" s="25">
        <v>33</v>
      </c>
      <c r="D89" s="25">
        <v>3</v>
      </c>
      <c r="E89" s="25">
        <f aca="true" t="shared" si="27" ref="E89:E117">SUM(C89:D89)</f>
        <v>36</v>
      </c>
      <c r="F89" s="25">
        <v>25</v>
      </c>
      <c r="G89" s="25">
        <v>5</v>
      </c>
      <c r="H89" s="25">
        <f aca="true" t="shared" si="28" ref="H89:H117">SUM(F89:G89)</f>
        <v>30</v>
      </c>
      <c r="I89" s="25">
        <v>28</v>
      </c>
      <c r="J89" s="25">
        <v>5</v>
      </c>
      <c r="K89" s="25">
        <f aca="true" t="shared" si="29" ref="K89:K117">SUM(I89:J89)</f>
        <v>33</v>
      </c>
      <c r="L89" s="25">
        <v>21</v>
      </c>
      <c r="M89" s="25">
        <v>5</v>
      </c>
      <c r="N89" s="25">
        <f t="shared" si="23"/>
        <v>26</v>
      </c>
      <c r="O89" s="25">
        <f>19+6+2</f>
        <v>27</v>
      </c>
      <c r="P89" s="25">
        <f>9+1</f>
        <v>10</v>
      </c>
      <c r="Q89" s="25">
        <f aca="true" t="shared" si="30" ref="Q89:Q117">SUM(O89:P89)</f>
        <v>37</v>
      </c>
      <c r="U89" s="1"/>
    </row>
    <row r="90" spans="1:21" ht="23.25">
      <c r="A90" s="6"/>
      <c r="B90" s="7" t="s">
        <v>200</v>
      </c>
      <c r="C90" s="25">
        <v>40</v>
      </c>
      <c r="D90" s="25">
        <v>5</v>
      </c>
      <c r="E90" s="25">
        <f t="shared" si="27"/>
        <v>45</v>
      </c>
      <c r="F90" s="25">
        <v>32</v>
      </c>
      <c r="G90" s="25">
        <v>1</v>
      </c>
      <c r="H90" s="25">
        <f t="shared" si="28"/>
        <v>33</v>
      </c>
      <c r="I90" s="25">
        <v>0</v>
      </c>
      <c r="J90" s="25">
        <v>0</v>
      </c>
      <c r="K90" s="25">
        <f t="shared" si="29"/>
        <v>0</v>
      </c>
      <c r="L90" s="25">
        <v>0</v>
      </c>
      <c r="M90" s="25">
        <v>0</v>
      </c>
      <c r="N90" s="25">
        <f>SUM(L90:M90)</f>
        <v>0</v>
      </c>
      <c r="O90" s="25">
        <v>0</v>
      </c>
      <c r="P90" s="25">
        <v>0</v>
      </c>
      <c r="Q90" s="25">
        <f t="shared" si="30"/>
        <v>0</v>
      </c>
      <c r="U90" s="1"/>
    </row>
    <row r="91" spans="1:21" ht="23.25">
      <c r="A91" s="6"/>
      <c r="B91" s="7" t="s">
        <v>21</v>
      </c>
      <c r="C91" s="25">
        <v>0</v>
      </c>
      <c r="D91" s="25">
        <v>0</v>
      </c>
      <c r="E91" s="25">
        <f t="shared" si="27"/>
        <v>0</v>
      </c>
      <c r="F91" s="25">
        <v>0</v>
      </c>
      <c r="G91" s="25">
        <v>0</v>
      </c>
      <c r="H91" s="25">
        <f t="shared" si="28"/>
        <v>0</v>
      </c>
      <c r="I91" s="25">
        <v>29</v>
      </c>
      <c r="J91" s="25">
        <v>3</v>
      </c>
      <c r="K91" s="25">
        <f t="shared" si="29"/>
        <v>32</v>
      </c>
      <c r="L91" s="25">
        <v>29</v>
      </c>
      <c r="M91" s="25">
        <v>2</v>
      </c>
      <c r="N91" s="25">
        <f t="shared" si="23"/>
        <v>31</v>
      </c>
      <c r="O91" s="25">
        <f>14+9+1</f>
        <v>24</v>
      </c>
      <c r="P91" s="25">
        <v>0</v>
      </c>
      <c r="Q91" s="25">
        <f t="shared" si="30"/>
        <v>24</v>
      </c>
      <c r="U91" s="1"/>
    </row>
    <row r="92" spans="1:21" ht="23.25" hidden="1">
      <c r="A92" s="6"/>
      <c r="B92" s="7" t="s">
        <v>66</v>
      </c>
      <c r="C92" s="25"/>
      <c r="D92" s="25"/>
      <c r="E92" s="25">
        <f t="shared" si="27"/>
        <v>0</v>
      </c>
      <c r="F92" s="25"/>
      <c r="G92" s="25"/>
      <c r="H92" s="25">
        <f t="shared" si="28"/>
        <v>0</v>
      </c>
      <c r="I92" s="25"/>
      <c r="J92" s="25"/>
      <c r="K92" s="25">
        <f t="shared" si="29"/>
        <v>0</v>
      </c>
      <c r="L92" s="25"/>
      <c r="M92" s="25"/>
      <c r="N92" s="25">
        <f t="shared" si="23"/>
        <v>0</v>
      </c>
      <c r="O92" s="25"/>
      <c r="P92" s="25"/>
      <c r="Q92" s="25">
        <f t="shared" si="30"/>
        <v>0</v>
      </c>
      <c r="U92" s="1"/>
    </row>
    <row r="93" spans="1:21" ht="23.25" hidden="1">
      <c r="A93" s="6"/>
      <c r="B93" s="7" t="s">
        <v>67</v>
      </c>
      <c r="C93" s="25"/>
      <c r="D93" s="25"/>
      <c r="E93" s="25">
        <f t="shared" si="27"/>
        <v>0</v>
      </c>
      <c r="F93" s="25"/>
      <c r="G93" s="25"/>
      <c r="H93" s="25">
        <f t="shared" si="28"/>
        <v>0</v>
      </c>
      <c r="I93" s="25"/>
      <c r="J93" s="25"/>
      <c r="K93" s="25">
        <f t="shared" si="29"/>
        <v>0</v>
      </c>
      <c r="L93" s="25"/>
      <c r="M93" s="25"/>
      <c r="N93" s="25">
        <f t="shared" si="23"/>
        <v>0</v>
      </c>
      <c r="O93" s="25"/>
      <c r="P93" s="25"/>
      <c r="Q93" s="25">
        <f t="shared" si="30"/>
        <v>0</v>
      </c>
      <c r="U93" s="1"/>
    </row>
    <row r="94" spans="1:21" ht="23.25">
      <c r="A94" s="6"/>
      <c r="B94" s="7" t="s">
        <v>22</v>
      </c>
      <c r="C94" s="25">
        <f>39+1</f>
        <v>40</v>
      </c>
      <c r="D94" s="25">
        <v>1</v>
      </c>
      <c r="E94" s="25">
        <f t="shared" si="27"/>
        <v>41</v>
      </c>
      <c r="F94" s="25">
        <v>37</v>
      </c>
      <c r="G94" s="25">
        <v>0</v>
      </c>
      <c r="H94" s="25">
        <f t="shared" si="28"/>
        <v>37</v>
      </c>
      <c r="I94" s="25">
        <v>31</v>
      </c>
      <c r="J94" s="25">
        <v>1</v>
      </c>
      <c r="K94" s="25">
        <f t="shared" si="29"/>
        <v>32</v>
      </c>
      <c r="L94" s="25">
        <v>32</v>
      </c>
      <c r="M94" s="25">
        <v>0</v>
      </c>
      <c r="N94" s="25">
        <f t="shared" si="23"/>
        <v>32</v>
      </c>
      <c r="O94" s="25">
        <f>9+2+2</f>
        <v>13</v>
      </c>
      <c r="P94" s="25">
        <v>0</v>
      </c>
      <c r="Q94" s="25">
        <f t="shared" si="30"/>
        <v>13</v>
      </c>
      <c r="U94" s="1"/>
    </row>
    <row r="95" spans="1:21" ht="23.25">
      <c r="A95" s="6"/>
      <c r="B95" s="7" t="s">
        <v>23</v>
      </c>
      <c r="C95" s="25">
        <v>0</v>
      </c>
      <c r="D95" s="25">
        <v>0</v>
      </c>
      <c r="E95" s="25">
        <f t="shared" si="27"/>
        <v>0</v>
      </c>
      <c r="F95" s="25">
        <v>0</v>
      </c>
      <c r="G95" s="25">
        <v>0</v>
      </c>
      <c r="H95" s="25">
        <f t="shared" si="28"/>
        <v>0</v>
      </c>
      <c r="I95" s="25">
        <v>0</v>
      </c>
      <c r="J95" s="25">
        <v>0</v>
      </c>
      <c r="K95" s="25">
        <f t="shared" si="29"/>
        <v>0</v>
      </c>
      <c r="L95" s="25">
        <v>0</v>
      </c>
      <c r="M95" s="25">
        <v>0</v>
      </c>
      <c r="N95" s="25">
        <f t="shared" si="23"/>
        <v>0</v>
      </c>
      <c r="O95" s="25">
        <f>1+3+3+1</f>
        <v>8</v>
      </c>
      <c r="P95" s="25">
        <f>1+1</f>
        <v>2</v>
      </c>
      <c r="Q95" s="25">
        <f t="shared" si="30"/>
        <v>10</v>
      </c>
      <c r="U95" s="1"/>
    </row>
    <row r="96" spans="1:21" ht="23.25">
      <c r="A96" s="6"/>
      <c r="B96" s="7" t="s">
        <v>202</v>
      </c>
      <c r="C96" s="25">
        <v>31</v>
      </c>
      <c r="D96" s="25">
        <v>5</v>
      </c>
      <c r="E96" s="25">
        <f t="shared" si="27"/>
        <v>36</v>
      </c>
      <c r="F96" s="25">
        <v>23</v>
      </c>
      <c r="G96" s="25">
        <v>6</v>
      </c>
      <c r="H96" s="25">
        <f t="shared" si="28"/>
        <v>29</v>
      </c>
      <c r="I96" s="25">
        <v>33</v>
      </c>
      <c r="J96" s="25">
        <v>7</v>
      </c>
      <c r="K96" s="25">
        <f t="shared" si="29"/>
        <v>40</v>
      </c>
      <c r="L96" s="25">
        <v>21</v>
      </c>
      <c r="M96" s="25">
        <v>8</v>
      </c>
      <c r="N96" s="25">
        <f t="shared" si="23"/>
        <v>29</v>
      </c>
      <c r="O96" s="25">
        <v>0</v>
      </c>
      <c r="P96" s="25">
        <v>0</v>
      </c>
      <c r="Q96" s="25">
        <f t="shared" si="30"/>
        <v>0</v>
      </c>
      <c r="U96" s="1"/>
    </row>
    <row r="97" spans="1:21" ht="23.25">
      <c r="A97" s="6"/>
      <c r="B97" s="7" t="s">
        <v>201</v>
      </c>
      <c r="C97" s="25">
        <v>30</v>
      </c>
      <c r="D97" s="25">
        <v>10</v>
      </c>
      <c r="E97" s="25">
        <f t="shared" si="27"/>
        <v>40</v>
      </c>
      <c r="F97" s="25">
        <v>22</v>
      </c>
      <c r="G97" s="25">
        <v>9</v>
      </c>
      <c r="H97" s="25">
        <f t="shared" si="28"/>
        <v>31</v>
      </c>
      <c r="I97" s="25">
        <v>26</v>
      </c>
      <c r="J97" s="25">
        <v>12</v>
      </c>
      <c r="K97" s="25">
        <f t="shared" si="29"/>
        <v>38</v>
      </c>
      <c r="L97" s="25">
        <v>22</v>
      </c>
      <c r="M97" s="25">
        <v>13</v>
      </c>
      <c r="N97" s="25">
        <f t="shared" si="23"/>
        <v>35</v>
      </c>
      <c r="O97" s="25">
        <v>0</v>
      </c>
      <c r="P97" s="25">
        <v>0</v>
      </c>
      <c r="Q97" s="25">
        <f t="shared" si="30"/>
        <v>0</v>
      </c>
      <c r="U97" s="1"/>
    </row>
    <row r="98" spans="1:21" ht="23.25">
      <c r="A98" s="6"/>
      <c r="B98" s="7" t="s">
        <v>68</v>
      </c>
      <c r="C98" s="25">
        <v>29</v>
      </c>
      <c r="D98" s="25">
        <v>8</v>
      </c>
      <c r="E98" s="25">
        <f t="shared" si="27"/>
        <v>37</v>
      </c>
      <c r="F98" s="25">
        <v>24</v>
      </c>
      <c r="G98" s="25">
        <v>8</v>
      </c>
      <c r="H98" s="25">
        <f t="shared" si="28"/>
        <v>32</v>
      </c>
      <c r="I98" s="25">
        <v>26</v>
      </c>
      <c r="J98" s="25">
        <v>5</v>
      </c>
      <c r="K98" s="25">
        <f t="shared" si="29"/>
        <v>31</v>
      </c>
      <c r="L98" s="25">
        <v>30</v>
      </c>
      <c r="M98" s="25">
        <v>10</v>
      </c>
      <c r="N98" s="25">
        <f>SUM(L98:M98)</f>
        <v>40</v>
      </c>
      <c r="O98" s="25">
        <f>10+4+2</f>
        <v>16</v>
      </c>
      <c r="P98" s="25">
        <v>0</v>
      </c>
      <c r="Q98" s="25">
        <f t="shared" si="30"/>
        <v>16</v>
      </c>
      <c r="U98" s="1"/>
    </row>
    <row r="99" spans="1:21" ht="23.25">
      <c r="A99" s="6"/>
      <c r="B99" s="7" t="s">
        <v>69</v>
      </c>
      <c r="C99" s="25">
        <v>28</v>
      </c>
      <c r="D99" s="25">
        <v>7</v>
      </c>
      <c r="E99" s="25">
        <f t="shared" si="27"/>
        <v>35</v>
      </c>
      <c r="F99" s="25">
        <v>30</v>
      </c>
      <c r="G99" s="25">
        <v>3</v>
      </c>
      <c r="H99" s="25">
        <f t="shared" si="28"/>
        <v>33</v>
      </c>
      <c r="I99" s="25">
        <v>28</v>
      </c>
      <c r="J99" s="25">
        <v>5</v>
      </c>
      <c r="K99" s="25">
        <f t="shared" si="29"/>
        <v>33</v>
      </c>
      <c r="L99" s="25">
        <v>35</v>
      </c>
      <c r="M99" s="25">
        <v>1</v>
      </c>
      <c r="N99" s="25">
        <f t="shared" si="23"/>
        <v>36</v>
      </c>
      <c r="O99" s="25">
        <v>6</v>
      </c>
      <c r="P99" s="25">
        <v>0</v>
      </c>
      <c r="Q99" s="25">
        <f t="shared" si="30"/>
        <v>6</v>
      </c>
      <c r="U99" s="1"/>
    </row>
    <row r="100" spans="1:21" ht="23.25">
      <c r="A100" s="6"/>
      <c r="B100" s="7" t="s">
        <v>25</v>
      </c>
      <c r="C100" s="25">
        <v>37</v>
      </c>
      <c r="D100" s="25">
        <v>6</v>
      </c>
      <c r="E100" s="25">
        <f t="shared" si="27"/>
        <v>43</v>
      </c>
      <c r="F100" s="25">
        <v>27</v>
      </c>
      <c r="G100" s="25">
        <v>4</v>
      </c>
      <c r="H100" s="25">
        <f t="shared" si="28"/>
        <v>31</v>
      </c>
      <c r="I100" s="25">
        <v>32</v>
      </c>
      <c r="J100" s="25">
        <v>6</v>
      </c>
      <c r="K100" s="25">
        <f t="shared" si="29"/>
        <v>38</v>
      </c>
      <c r="L100" s="25">
        <v>27</v>
      </c>
      <c r="M100" s="25">
        <v>6</v>
      </c>
      <c r="N100" s="25">
        <f>SUM(L100:M100)</f>
        <v>33</v>
      </c>
      <c r="O100" s="25">
        <f>8+4+1</f>
        <v>13</v>
      </c>
      <c r="P100" s="25">
        <v>3</v>
      </c>
      <c r="Q100" s="25">
        <f t="shared" si="30"/>
        <v>16</v>
      </c>
      <c r="U100" s="1"/>
    </row>
    <row r="101" spans="1:21" ht="23.25" hidden="1">
      <c r="A101" s="6"/>
      <c r="B101" s="7" t="s">
        <v>70</v>
      </c>
      <c r="C101" s="25"/>
      <c r="D101" s="25"/>
      <c r="E101" s="25">
        <f t="shared" si="27"/>
        <v>0</v>
      </c>
      <c r="F101" s="25"/>
      <c r="G101" s="25"/>
      <c r="H101" s="25">
        <f t="shared" si="28"/>
        <v>0</v>
      </c>
      <c r="I101" s="25"/>
      <c r="J101" s="25"/>
      <c r="K101" s="25">
        <f t="shared" si="29"/>
        <v>0</v>
      </c>
      <c r="L101" s="25"/>
      <c r="M101" s="25"/>
      <c r="N101" s="25">
        <f t="shared" si="23"/>
        <v>0</v>
      </c>
      <c r="O101" s="25"/>
      <c r="P101" s="25"/>
      <c r="Q101" s="25">
        <f t="shared" si="30"/>
        <v>0</v>
      </c>
      <c r="U101" s="1"/>
    </row>
    <row r="102" spans="1:21" ht="23.25">
      <c r="A102" s="2"/>
      <c r="B102" s="12" t="s">
        <v>71</v>
      </c>
      <c r="C102" s="25">
        <v>19</v>
      </c>
      <c r="D102" s="25">
        <v>9</v>
      </c>
      <c r="E102" s="25">
        <f t="shared" si="27"/>
        <v>28</v>
      </c>
      <c r="F102" s="25">
        <v>23</v>
      </c>
      <c r="G102" s="25">
        <v>5</v>
      </c>
      <c r="H102" s="25">
        <f t="shared" si="28"/>
        <v>28</v>
      </c>
      <c r="I102" s="25">
        <v>21</v>
      </c>
      <c r="J102" s="25">
        <v>10</v>
      </c>
      <c r="K102" s="25">
        <f t="shared" si="29"/>
        <v>31</v>
      </c>
      <c r="L102" s="25">
        <v>11</v>
      </c>
      <c r="M102" s="25">
        <v>11</v>
      </c>
      <c r="N102" s="25">
        <f t="shared" si="23"/>
        <v>22</v>
      </c>
      <c r="O102" s="25">
        <f>1+1</f>
        <v>2</v>
      </c>
      <c r="P102" s="25">
        <f>1+1</f>
        <v>2</v>
      </c>
      <c r="Q102" s="25">
        <f t="shared" si="30"/>
        <v>4</v>
      </c>
      <c r="U102" s="1"/>
    </row>
    <row r="103" spans="1:21" ht="23.25">
      <c r="A103" s="2"/>
      <c r="B103" s="12" t="s">
        <v>215</v>
      </c>
      <c r="C103" s="25">
        <v>0</v>
      </c>
      <c r="D103" s="25">
        <v>0</v>
      </c>
      <c r="E103" s="25">
        <f t="shared" si="27"/>
        <v>0</v>
      </c>
      <c r="F103" s="25">
        <v>0</v>
      </c>
      <c r="G103" s="25">
        <v>0</v>
      </c>
      <c r="H103" s="25">
        <f t="shared" si="28"/>
        <v>0</v>
      </c>
      <c r="I103" s="25">
        <v>0</v>
      </c>
      <c r="J103" s="25">
        <v>0</v>
      </c>
      <c r="K103" s="25">
        <f t="shared" si="29"/>
        <v>0</v>
      </c>
      <c r="L103" s="25">
        <v>0</v>
      </c>
      <c r="M103" s="25">
        <v>0</v>
      </c>
      <c r="N103" s="25">
        <f t="shared" si="23"/>
        <v>0</v>
      </c>
      <c r="O103" s="25">
        <v>4</v>
      </c>
      <c r="P103" s="25">
        <v>1</v>
      </c>
      <c r="Q103" s="25">
        <f t="shared" si="30"/>
        <v>5</v>
      </c>
      <c r="U103" s="1"/>
    </row>
    <row r="104" spans="1:21" ht="23.25">
      <c r="A104" s="2"/>
      <c r="B104" s="12" t="s">
        <v>72</v>
      </c>
      <c r="C104" s="25">
        <v>21</v>
      </c>
      <c r="D104" s="25">
        <v>16</v>
      </c>
      <c r="E104" s="25">
        <f t="shared" si="27"/>
        <v>37</v>
      </c>
      <c r="F104" s="25">
        <v>7</v>
      </c>
      <c r="G104" s="25">
        <v>16</v>
      </c>
      <c r="H104" s="25">
        <f t="shared" si="28"/>
        <v>23</v>
      </c>
      <c r="I104" s="25">
        <v>8</v>
      </c>
      <c r="J104" s="25">
        <v>15</v>
      </c>
      <c r="K104" s="25">
        <f t="shared" si="29"/>
        <v>23</v>
      </c>
      <c r="L104" s="25">
        <v>11</v>
      </c>
      <c r="M104" s="25">
        <v>21</v>
      </c>
      <c r="N104" s="25">
        <f t="shared" si="23"/>
        <v>32</v>
      </c>
      <c r="O104" s="25">
        <v>0</v>
      </c>
      <c r="P104" s="25">
        <v>0</v>
      </c>
      <c r="Q104" s="25">
        <f t="shared" si="30"/>
        <v>0</v>
      </c>
      <c r="U104" s="1"/>
    </row>
    <row r="105" spans="1:21" ht="23.25">
      <c r="A105" s="5"/>
      <c r="B105" s="12" t="s">
        <v>73</v>
      </c>
      <c r="C105" s="25">
        <v>20</v>
      </c>
      <c r="D105" s="25">
        <v>12</v>
      </c>
      <c r="E105" s="25">
        <f t="shared" si="27"/>
        <v>32</v>
      </c>
      <c r="F105" s="25">
        <v>13</v>
      </c>
      <c r="G105" s="25">
        <v>4</v>
      </c>
      <c r="H105" s="25">
        <f t="shared" si="28"/>
        <v>17</v>
      </c>
      <c r="I105" s="25">
        <v>10</v>
      </c>
      <c r="J105" s="25">
        <v>8</v>
      </c>
      <c r="K105" s="25">
        <f t="shared" si="29"/>
        <v>18</v>
      </c>
      <c r="L105" s="25">
        <v>7</v>
      </c>
      <c r="M105" s="25">
        <v>7</v>
      </c>
      <c r="N105" s="25">
        <f t="shared" si="23"/>
        <v>14</v>
      </c>
      <c r="O105" s="25">
        <v>0</v>
      </c>
      <c r="P105" s="25">
        <v>1</v>
      </c>
      <c r="Q105" s="25">
        <f t="shared" si="30"/>
        <v>1</v>
      </c>
      <c r="U105" s="1"/>
    </row>
    <row r="106" spans="1:21" ht="23.25">
      <c r="A106" s="5"/>
      <c r="B106" s="12" t="s">
        <v>74</v>
      </c>
      <c r="C106" s="25">
        <v>0</v>
      </c>
      <c r="D106" s="25">
        <v>0</v>
      </c>
      <c r="E106" s="25">
        <f t="shared" si="27"/>
        <v>0</v>
      </c>
      <c r="F106" s="25">
        <v>0</v>
      </c>
      <c r="G106" s="25">
        <v>0</v>
      </c>
      <c r="H106" s="25">
        <f t="shared" si="28"/>
        <v>0</v>
      </c>
      <c r="I106" s="25">
        <v>0</v>
      </c>
      <c r="J106" s="25">
        <v>0</v>
      </c>
      <c r="K106" s="25">
        <f t="shared" si="29"/>
        <v>0</v>
      </c>
      <c r="L106" s="25">
        <v>0</v>
      </c>
      <c r="M106" s="25">
        <v>0</v>
      </c>
      <c r="N106" s="25">
        <f t="shared" si="23"/>
        <v>0</v>
      </c>
      <c r="O106" s="25">
        <v>1</v>
      </c>
      <c r="P106" s="25">
        <v>1</v>
      </c>
      <c r="Q106" s="25">
        <f t="shared" si="30"/>
        <v>2</v>
      </c>
      <c r="U106" s="1"/>
    </row>
    <row r="107" spans="1:21" ht="23.25">
      <c r="A107" s="6"/>
      <c r="B107" s="13" t="s">
        <v>75</v>
      </c>
      <c r="C107" s="25">
        <v>7</v>
      </c>
      <c r="D107" s="25">
        <v>7</v>
      </c>
      <c r="E107" s="25">
        <f t="shared" si="27"/>
        <v>14</v>
      </c>
      <c r="F107" s="25">
        <v>13</v>
      </c>
      <c r="G107" s="25">
        <v>11</v>
      </c>
      <c r="H107" s="25">
        <f t="shared" si="28"/>
        <v>24</v>
      </c>
      <c r="I107" s="25">
        <v>7</v>
      </c>
      <c r="J107" s="25">
        <v>13</v>
      </c>
      <c r="K107" s="25">
        <f t="shared" si="29"/>
        <v>20</v>
      </c>
      <c r="L107" s="25">
        <v>11</v>
      </c>
      <c r="M107" s="25">
        <v>16</v>
      </c>
      <c r="N107" s="25">
        <f t="shared" si="23"/>
        <v>27</v>
      </c>
      <c r="O107" s="25">
        <f>4+1</f>
        <v>5</v>
      </c>
      <c r="P107" s="25">
        <f>4+2+1</f>
        <v>7</v>
      </c>
      <c r="Q107" s="25">
        <f t="shared" si="30"/>
        <v>12</v>
      </c>
      <c r="U107" s="1"/>
    </row>
    <row r="108" spans="1:21" ht="23.25">
      <c r="A108" s="6"/>
      <c r="B108" s="7" t="s">
        <v>76</v>
      </c>
      <c r="C108" s="25">
        <v>20</v>
      </c>
      <c r="D108" s="25">
        <v>13</v>
      </c>
      <c r="E108" s="25">
        <f t="shared" si="27"/>
        <v>33</v>
      </c>
      <c r="F108" s="25">
        <v>15</v>
      </c>
      <c r="G108" s="25">
        <v>12</v>
      </c>
      <c r="H108" s="25">
        <f t="shared" si="28"/>
        <v>27</v>
      </c>
      <c r="I108" s="25">
        <v>22</v>
      </c>
      <c r="J108" s="25">
        <v>18</v>
      </c>
      <c r="K108" s="25">
        <f t="shared" si="29"/>
        <v>40</v>
      </c>
      <c r="L108" s="25">
        <v>17</v>
      </c>
      <c r="M108" s="25">
        <v>20</v>
      </c>
      <c r="N108" s="25">
        <f t="shared" si="23"/>
        <v>37</v>
      </c>
      <c r="O108" s="25">
        <f>9+1</f>
        <v>10</v>
      </c>
      <c r="P108" s="25">
        <v>11</v>
      </c>
      <c r="Q108" s="25">
        <f t="shared" si="30"/>
        <v>21</v>
      </c>
      <c r="U108" s="1"/>
    </row>
    <row r="109" spans="1:21" ht="23.25">
      <c r="A109" s="6"/>
      <c r="B109" s="7" t="s">
        <v>77</v>
      </c>
      <c r="C109" s="25">
        <v>37</v>
      </c>
      <c r="D109" s="25">
        <v>9</v>
      </c>
      <c r="E109" s="25">
        <f t="shared" si="27"/>
        <v>46</v>
      </c>
      <c r="F109" s="25">
        <v>28</v>
      </c>
      <c r="G109" s="25">
        <v>5</v>
      </c>
      <c r="H109" s="25">
        <f t="shared" si="28"/>
        <v>33</v>
      </c>
      <c r="I109" s="25">
        <v>33</v>
      </c>
      <c r="J109" s="25">
        <v>3</v>
      </c>
      <c r="K109" s="25">
        <f t="shared" si="29"/>
        <v>36</v>
      </c>
      <c r="L109" s="25">
        <v>32</v>
      </c>
      <c r="M109" s="25">
        <v>4</v>
      </c>
      <c r="N109" s="25">
        <f t="shared" si="23"/>
        <v>36</v>
      </c>
      <c r="O109" s="25">
        <v>22</v>
      </c>
      <c r="P109" s="25">
        <v>4</v>
      </c>
      <c r="Q109" s="25">
        <f t="shared" si="30"/>
        <v>26</v>
      </c>
      <c r="U109" s="1"/>
    </row>
    <row r="110" spans="1:21" ht="23.25">
      <c r="A110" s="6"/>
      <c r="B110" s="7" t="s">
        <v>78</v>
      </c>
      <c r="C110" s="25">
        <v>22</v>
      </c>
      <c r="D110" s="25">
        <v>14</v>
      </c>
      <c r="E110" s="25">
        <f t="shared" si="27"/>
        <v>36</v>
      </c>
      <c r="F110" s="25">
        <v>14</v>
      </c>
      <c r="G110" s="25">
        <v>8</v>
      </c>
      <c r="H110" s="25">
        <f t="shared" si="28"/>
        <v>22</v>
      </c>
      <c r="I110" s="25">
        <v>15</v>
      </c>
      <c r="J110" s="25">
        <v>11</v>
      </c>
      <c r="K110" s="25">
        <f t="shared" si="29"/>
        <v>26</v>
      </c>
      <c r="L110" s="25">
        <v>16</v>
      </c>
      <c r="M110" s="25">
        <v>11</v>
      </c>
      <c r="N110" s="25">
        <f t="shared" si="23"/>
        <v>27</v>
      </c>
      <c r="O110" s="25">
        <v>2</v>
      </c>
      <c r="P110" s="25">
        <v>5</v>
      </c>
      <c r="Q110" s="25">
        <f t="shared" si="30"/>
        <v>7</v>
      </c>
      <c r="U110" s="1"/>
    </row>
    <row r="111" spans="1:21" ht="23.25">
      <c r="A111" s="6"/>
      <c r="B111" s="7" t="s">
        <v>79</v>
      </c>
      <c r="C111" s="25">
        <v>0</v>
      </c>
      <c r="D111" s="25">
        <v>0</v>
      </c>
      <c r="E111" s="25">
        <f t="shared" si="27"/>
        <v>0</v>
      </c>
      <c r="F111" s="25">
        <v>0</v>
      </c>
      <c r="G111" s="25">
        <v>0</v>
      </c>
      <c r="H111" s="25">
        <f t="shared" si="28"/>
        <v>0</v>
      </c>
      <c r="I111" s="25">
        <v>0</v>
      </c>
      <c r="J111" s="25">
        <v>0</v>
      </c>
      <c r="K111" s="25">
        <f t="shared" si="29"/>
        <v>0</v>
      </c>
      <c r="L111" s="25">
        <v>0</v>
      </c>
      <c r="M111" s="25">
        <v>0</v>
      </c>
      <c r="N111" s="25">
        <f t="shared" si="23"/>
        <v>0</v>
      </c>
      <c r="O111" s="25">
        <f>6+2</f>
        <v>8</v>
      </c>
      <c r="P111" s="25">
        <v>0</v>
      </c>
      <c r="Q111" s="25">
        <f t="shared" si="30"/>
        <v>8</v>
      </c>
      <c r="U111" s="1"/>
    </row>
    <row r="112" spans="1:21" ht="23.25">
      <c r="A112" s="6"/>
      <c r="B112" s="7" t="s">
        <v>80</v>
      </c>
      <c r="C112" s="25">
        <v>0</v>
      </c>
      <c r="D112" s="25">
        <v>0</v>
      </c>
      <c r="E112" s="25">
        <f t="shared" si="27"/>
        <v>0</v>
      </c>
      <c r="F112" s="25">
        <v>0</v>
      </c>
      <c r="G112" s="25">
        <v>0</v>
      </c>
      <c r="H112" s="25">
        <f t="shared" si="28"/>
        <v>0</v>
      </c>
      <c r="I112" s="25">
        <v>0</v>
      </c>
      <c r="J112" s="25">
        <v>0</v>
      </c>
      <c r="K112" s="25">
        <f t="shared" si="29"/>
        <v>0</v>
      </c>
      <c r="L112" s="25">
        <v>0</v>
      </c>
      <c r="M112" s="25">
        <v>0</v>
      </c>
      <c r="N112" s="25">
        <f t="shared" si="23"/>
        <v>0</v>
      </c>
      <c r="O112" s="25">
        <f>6+3+1</f>
        <v>10</v>
      </c>
      <c r="P112" s="25">
        <f>1+1</f>
        <v>2</v>
      </c>
      <c r="Q112" s="25">
        <f t="shared" si="30"/>
        <v>12</v>
      </c>
      <c r="U112" s="1"/>
    </row>
    <row r="113" spans="1:21" ht="23.25">
      <c r="A113" s="6"/>
      <c r="B113" s="7" t="s">
        <v>81</v>
      </c>
      <c r="C113" s="25">
        <v>0</v>
      </c>
      <c r="D113" s="25">
        <v>0</v>
      </c>
      <c r="E113" s="25">
        <f t="shared" si="27"/>
        <v>0</v>
      </c>
      <c r="F113" s="25">
        <v>0</v>
      </c>
      <c r="G113" s="25">
        <v>0</v>
      </c>
      <c r="H113" s="25">
        <f t="shared" si="28"/>
        <v>0</v>
      </c>
      <c r="I113" s="25">
        <v>0</v>
      </c>
      <c r="J113" s="25">
        <v>0</v>
      </c>
      <c r="K113" s="25">
        <f t="shared" si="29"/>
        <v>0</v>
      </c>
      <c r="L113" s="25">
        <v>0</v>
      </c>
      <c r="M113" s="25">
        <v>0</v>
      </c>
      <c r="N113" s="25">
        <f t="shared" si="23"/>
        <v>0</v>
      </c>
      <c r="O113" s="25">
        <v>1</v>
      </c>
      <c r="P113" s="25">
        <v>1</v>
      </c>
      <c r="Q113" s="25">
        <f t="shared" si="30"/>
        <v>2</v>
      </c>
      <c r="U113" s="1"/>
    </row>
    <row r="114" spans="1:21" ht="23.25">
      <c r="A114" s="6"/>
      <c r="B114" s="7" t="s">
        <v>82</v>
      </c>
      <c r="C114" s="25">
        <v>32</v>
      </c>
      <c r="D114" s="25">
        <v>11</v>
      </c>
      <c r="E114" s="25">
        <f t="shared" si="27"/>
        <v>43</v>
      </c>
      <c r="F114" s="25">
        <v>13</v>
      </c>
      <c r="G114" s="25">
        <v>14</v>
      </c>
      <c r="H114" s="25">
        <f t="shared" si="28"/>
        <v>27</v>
      </c>
      <c r="I114" s="25">
        <v>19</v>
      </c>
      <c r="J114" s="25">
        <v>12</v>
      </c>
      <c r="K114" s="25">
        <f t="shared" si="29"/>
        <v>31</v>
      </c>
      <c r="L114" s="25">
        <v>19</v>
      </c>
      <c r="M114" s="25">
        <v>20</v>
      </c>
      <c r="N114" s="25">
        <f t="shared" si="23"/>
        <v>39</v>
      </c>
      <c r="O114" s="25">
        <f>4+2</f>
        <v>6</v>
      </c>
      <c r="P114" s="25">
        <f>4+2+1</f>
        <v>7</v>
      </c>
      <c r="Q114" s="25">
        <f t="shared" si="30"/>
        <v>13</v>
      </c>
      <c r="U114" s="1"/>
    </row>
    <row r="115" spans="1:21" ht="23.25">
      <c r="A115" s="6"/>
      <c r="B115" s="7" t="s">
        <v>199</v>
      </c>
      <c r="C115" s="25">
        <v>25</v>
      </c>
      <c r="D115" s="25">
        <v>17</v>
      </c>
      <c r="E115" s="25">
        <f t="shared" si="27"/>
        <v>42</v>
      </c>
      <c r="F115" s="25">
        <v>0</v>
      </c>
      <c r="G115" s="25">
        <v>0</v>
      </c>
      <c r="H115" s="25">
        <f t="shared" si="28"/>
        <v>0</v>
      </c>
      <c r="I115" s="25">
        <v>0</v>
      </c>
      <c r="J115" s="25">
        <v>0</v>
      </c>
      <c r="K115" s="25">
        <f t="shared" si="29"/>
        <v>0</v>
      </c>
      <c r="L115" s="25">
        <v>0</v>
      </c>
      <c r="M115" s="25">
        <v>0</v>
      </c>
      <c r="N115" s="25">
        <f t="shared" si="23"/>
        <v>0</v>
      </c>
      <c r="O115" s="25">
        <v>0</v>
      </c>
      <c r="P115" s="25">
        <v>0</v>
      </c>
      <c r="Q115" s="25">
        <f t="shared" si="30"/>
        <v>0</v>
      </c>
      <c r="U115" s="1"/>
    </row>
    <row r="116" spans="1:21" ht="23.25">
      <c r="A116" s="6"/>
      <c r="B116" s="7" t="s">
        <v>83</v>
      </c>
      <c r="C116" s="25">
        <v>22</v>
      </c>
      <c r="D116" s="25">
        <v>25</v>
      </c>
      <c r="E116" s="25">
        <f t="shared" si="27"/>
        <v>47</v>
      </c>
      <c r="F116" s="25">
        <v>6</v>
      </c>
      <c r="G116" s="25">
        <v>23</v>
      </c>
      <c r="H116" s="25">
        <f t="shared" si="28"/>
        <v>29</v>
      </c>
      <c r="I116" s="25">
        <v>14</v>
      </c>
      <c r="J116" s="25">
        <v>18</v>
      </c>
      <c r="K116" s="25">
        <f t="shared" si="29"/>
        <v>32</v>
      </c>
      <c r="L116" s="25">
        <v>7</v>
      </c>
      <c r="M116" s="25">
        <v>29</v>
      </c>
      <c r="N116" s="25">
        <f t="shared" si="23"/>
        <v>36</v>
      </c>
      <c r="O116" s="25">
        <v>0</v>
      </c>
      <c r="P116" s="25">
        <v>3</v>
      </c>
      <c r="Q116" s="25">
        <f t="shared" si="30"/>
        <v>3</v>
      </c>
      <c r="U116" s="1"/>
    </row>
    <row r="117" spans="1:21" ht="23.25">
      <c r="A117" s="6"/>
      <c r="B117" s="7" t="s">
        <v>84</v>
      </c>
      <c r="C117" s="25">
        <v>31</v>
      </c>
      <c r="D117" s="25">
        <v>42</v>
      </c>
      <c r="E117" s="25">
        <f t="shared" si="27"/>
        <v>73</v>
      </c>
      <c r="F117" s="25">
        <v>20</v>
      </c>
      <c r="G117" s="25">
        <v>31</v>
      </c>
      <c r="H117" s="25">
        <f t="shared" si="28"/>
        <v>51</v>
      </c>
      <c r="I117" s="25">
        <v>24</v>
      </c>
      <c r="J117" s="25">
        <v>32</v>
      </c>
      <c r="K117" s="25">
        <f t="shared" si="29"/>
        <v>56</v>
      </c>
      <c r="L117" s="25">
        <v>17</v>
      </c>
      <c r="M117" s="25">
        <v>40</v>
      </c>
      <c r="N117" s="25">
        <f t="shared" si="23"/>
        <v>57</v>
      </c>
      <c r="O117" s="25">
        <v>0</v>
      </c>
      <c r="P117" s="25">
        <f>4+1</f>
        <v>5</v>
      </c>
      <c r="Q117" s="25">
        <f t="shared" si="30"/>
        <v>5</v>
      </c>
      <c r="U117" s="1"/>
    </row>
    <row r="118" spans="1:21" ht="23.25">
      <c r="A118" s="6"/>
      <c r="B118" s="10" t="s">
        <v>85</v>
      </c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U118" s="1"/>
    </row>
    <row r="119" spans="1:21" ht="23.25">
      <c r="A119" s="6"/>
      <c r="B119" s="11" t="s">
        <v>20</v>
      </c>
      <c r="C119" s="25">
        <v>43</v>
      </c>
      <c r="D119" s="25">
        <v>3</v>
      </c>
      <c r="E119" s="25">
        <f aca="true" t="shared" si="31" ref="E119:E131">SUM(C119:D119)</f>
        <v>46</v>
      </c>
      <c r="F119" s="25">
        <v>43</v>
      </c>
      <c r="G119" s="25">
        <v>1</v>
      </c>
      <c r="H119" s="25">
        <f aca="true" t="shared" si="32" ref="H119:H131">SUM(F119:G119)</f>
        <v>44</v>
      </c>
      <c r="I119" s="25">
        <f>43+1</f>
        <v>44</v>
      </c>
      <c r="J119" s="25">
        <v>0</v>
      </c>
      <c r="K119" s="25">
        <f aca="true" t="shared" si="33" ref="K119:K131">SUM(I119:J119)</f>
        <v>44</v>
      </c>
      <c r="L119" s="25">
        <v>27</v>
      </c>
      <c r="M119" s="25">
        <v>1</v>
      </c>
      <c r="N119" s="25">
        <f t="shared" si="23"/>
        <v>28</v>
      </c>
      <c r="O119" s="25">
        <v>5</v>
      </c>
      <c r="P119" s="25">
        <v>0</v>
      </c>
      <c r="Q119" s="25">
        <f aca="true" t="shared" si="34" ref="Q119:Q131">SUM(O119:P119)</f>
        <v>5</v>
      </c>
      <c r="U119" s="1"/>
    </row>
    <row r="120" spans="1:21" ht="23.25">
      <c r="A120" s="6"/>
      <c r="B120" s="7" t="s">
        <v>21</v>
      </c>
      <c r="C120" s="25">
        <v>43</v>
      </c>
      <c r="D120" s="25">
        <v>1</v>
      </c>
      <c r="E120" s="25">
        <f t="shared" si="31"/>
        <v>44</v>
      </c>
      <c r="F120" s="25">
        <v>43</v>
      </c>
      <c r="G120" s="25">
        <v>0</v>
      </c>
      <c r="H120" s="25">
        <f t="shared" si="32"/>
        <v>43</v>
      </c>
      <c r="I120" s="25">
        <f>48+1</f>
        <v>49</v>
      </c>
      <c r="J120" s="25">
        <v>1</v>
      </c>
      <c r="K120" s="25">
        <f t="shared" si="33"/>
        <v>50</v>
      </c>
      <c r="L120" s="25">
        <v>11</v>
      </c>
      <c r="M120" s="25">
        <v>0</v>
      </c>
      <c r="N120" s="25">
        <f t="shared" si="23"/>
        <v>11</v>
      </c>
      <c r="O120" s="25">
        <f>2+3+1</f>
        <v>6</v>
      </c>
      <c r="P120" s="25">
        <v>0</v>
      </c>
      <c r="Q120" s="25">
        <f t="shared" si="34"/>
        <v>6</v>
      </c>
      <c r="U120" s="1"/>
    </row>
    <row r="121" spans="1:21" ht="23.25">
      <c r="A121" s="6"/>
      <c r="B121" s="7" t="s">
        <v>22</v>
      </c>
      <c r="C121" s="25">
        <v>40</v>
      </c>
      <c r="D121" s="25">
        <v>0</v>
      </c>
      <c r="E121" s="25">
        <f t="shared" si="31"/>
        <v>40</v>
      </c>
      <c r="F121" s="25">
        <v>47</v>
      </c>
      <c r="G121" s="25">
        <v>0</v>
      </c>
      <c r="H121" s="25">
        <f t="shared" si="32"/>
        <v>47</v>
      </c>
      <c r="I121" s="25">
        <v>38</v>
      </c>
      <c r="J121" s="25">
        <v>0</v>
      </c>
      <c r="K121" s="25">
        <f t="shared" si="33"/>
        <v>38</v>
      </c>
      <c r="L121" s="25">
        <f>13+1</f>
        <v>14</v>
      </c>
      <c r="M121" s="25">
        <v>0</v>
      </c>
      <c r="N121" s="25">
        <f t="shared" si="23"/>
        <v>14</v>
      </c>
      <c r="O121" s="25">
        <f>3+1</f>
        <v>4</v>
      </c>
      <c r="P121" s="25">
        <v>0</v>
      </c>
      <c r="Q121" s="25">
        <f t="shared" si="34"/>
        <v>4</v>
      </c>
      <c r="U121" s="1"/>
    </row>
    <row r="122" spans="1:21" ht="23.25">
      <c r="A122" s="6"/>
      <c r="B122" s="7" t="s">
        <v>23</v>
      </c>
      <c r="C122" s="25">
        <v>0</v>
      </c>
      <c r="D122" s="25">
        <v>0</v>
      </c>
      <c r="E122" s="25">
        <f t="shared" si="31"/>
        <v>0</v>
      </c>
      <c r="F122" s="25">
        <v>0</v>
      </c>
      <c r="G122" s="25">
        <v>0</v>
      </c>
      <c r="H122" s="25">
        <f t="shared" si="32"/>
        <v>0</v>
      </c>
      <c r="I122" s="25">
        <v>0</v>
      </c>
      <c r="J122" s="25">
        <v>0</v>
      </c>
      <c r="K122" s="25">
        <f t="shared" si="33"/>
        <v>0</v>
      </c>
      <c r="L122" s="25">
        <v>0</v>
      </c>
      <c r="M122" s="25">
        <v>0</v>
      </c>
      <c r="N122" s="25">
        <f t="shared" si="23"/>
        <v>0</v>
      </c>
      <c r="O122" s="25">
        <f>18+7</f>
        <v>25</v>
      </c>
      <c r="P122" s="25">
        <v>0</v>
      </c>
      <c r="Q122" s="25">
        <f t="shared" si="34"/>
        <v>25</v>
      </c>
      <c r="U122" s="1"/>
    </row>
    <row r="123" spans="1:21" ht="23.25">
      <c r="A123" s="6"/>
      <c r="B123" s="7" t="s">
        <v>202</v>
      </c>
      <c r="C123" s="25">
        <v>38</v>
      </c>
      <c r="D123" s="25">
        <v>0</v>
      </c>
      <c r="E123" s="25">
        <f t="shared" si="31"/>
        <v>38</v>
      </c>
      <c r="F123" s="25">
        <v>34</v>
      </c>
      <c r="G123" s="25">
        <v>0</v>
      </c>
      <c r="H123" s="25">
        <f t="shared" si="32"/>
        <v>34</v>
      </c>
      <c r="I123" s="25">
        <v>36</v>
      </c>
      <c r="J123" s="25">
        <v>2</v>
      </c>
      <c r="K123" s="25">
        <f t="shared" si="33"/>
        <v>38</v>
      </c>
      <c r="L123" s="25">
        <v>17</v>
      </c>
      <c r="M123" s="25">
        <v>1</v>
      </c>
      <c r="N123" s="25">
        <f t="shared" si="23"/>
        <v>18</v>
      </c>
      <c r="O123" s="25">
        <v>0</v>
      </c>
      <c r="P123" s="25">
        <v>0</v>
      </c>
      <c r="Q123" s="25">
        <f t="shared" si="34"/>
        <v>0</v>
      </c>
      <c r="U123" s="1"/>
    </row>
    <row r="124" spans="1:21" ht="23.25">
      <c r="A124" s="6"/>
      <c r="B124" s="7" t="s">
        <v>201</v>
      </c>
      <c r="C124" s="25">
        <v>34</v>
      </c>
      <c r="D124" s="25">
        <v>0</v>
      </c>
      <c r="E124" s="25">
        <f t="shared" si="31"/>
        <v>34</v>
      </c>
      <c r="F124" s="25">
        <v>34</v>
      </c>
      <c r="G124" s="25">
        <v>0</v>
      </c>
      <c r="H124" s="25">
        <f t="shared" si="32"/>
        <v>34</v>
      </c>
      <c r="I124" s="25">
        <v>28</v>
      </c>
      <c r="J124" s="25">
        <v>0</v>
      </c>
      <c r="K124" s="25">
        <f t="shared" si="33"/>
        <v>28</v>
      </c>
      <c r="L124" s="25">
        <v>28</v>
      </c>
      <c r="M124" s="25">
        <v>1</v>
      </c>
      <c r="N124" s="25">
        <f t="shared" si="23"/>
        <v>29</v>
      </c>
      <c r="O124" s="25">
        <v>0</v>
      </c>
      <c r="P124" s="25">
        <v>0</v>
      </c>
      <c r="Q124" s="25">
        <f t="shared" si="34"/>
        <v>0</v>
      </c>
      <c r="U124" s="1"/>
    </row>
    <row r="125" spans="1:21" ht="23.25">
      <c r="A125" s="6"/>
      <c r="B125" s="7" t="s">
        <v>71</v>
      </c>
      <c r="C125" s="25">
        <v>31</v>
      </c>
      <c r="D125" s="25">
        <v>7</v>
      </c>
      <c r="E125" s="25">
        <f t="shared" si="31"/>
        <v>38</v>
      </c>
      <c r="F125" s="25">
        <v>25</v>
      </c>
      <c r="G125" s="25">
        <v>4</v>
      </c>
      <c r="H125" s="25">
        <f t="shared" si="32"/>
        <v>29</v>
      </c>
      <c r="I125" s="25">
        <v>33</v>
      </c>
      <c r="J125" s="25">
        <v>3</v>
      </c>
      <c r="K125" s="25">
        <f t="shared" si="33"/>
        <v>36</v>
      </c>
      <c r="L125" s="25">
        <v>10</v>
      </c>
      <c r="M125" s="25">
        <v>1</v>
      </c>
      <c r="N125" s="25">
        <f t="shared" si="23"/>
        <v>11</v>
      </c>
      <c r="O125" s="25">
        <f>12+2</f>
        <v>14</v>
      </c>
      <c r="P125" s="25">
        <v>1</v>
      </c>
      <c r="Q125" s="25">
        <f t="shared" si="34"/>
        <v>15</v>
      </c>
      <c r="U125" s="1"/>
    </row>
    <row r="126" spans="1:21" ht="23.25">
      <c r="A126" s="6"/>
      <c r="B126" s="7" t="s">
        <v>69</v>
      </c>
      <c r="C126" s="25">
        <v>39</v>
      </c>
      <c r="D126" s="25">
        <v>2</v>
      </c>
      <c r="E126" s="25">
        <f t="shared" si="31"/>
        <v>41</v>
      </c>
      <c r="F126" s="25">
        <v>32</v>
      </c>
      <c r="G126" s="25">
        <v>6</v>
      </c>
      <c r="H126" s="25">
        <f t="shared" si="32"/>
        <v>38</v>
      </c>
      <c r="I126" s="25">
        <f>37+2</f>
        <v>39</v>
      </c>
      <c r="J126" s="25">
        <f>3+1</f>
        <v>4</v>
      </c>
      <c r="K126" s="25">
        <f t="shared" si="33"/>
        <v>43</v>
      </c>
      <c r="L126" s="25">
        <f>2+1</f>
        <v>3</v>
      </c>
      <c r="M126" s="25">
        <v>0</v>
      </c>
      <c r="N126" s="25">
        <f t="shared" si="23"/>
        <v>3</v>
      </c>
      <c r="O126" s="25">
        <v>2</v>
      </c>
      <c r="P126" s="25">
        <v>0</v>
      </c>
      <c r="Q126" s="25">
        <f t="shared" si="34"/>
        <v>2</v>
      </c>
      <c r="U126" s="1"/>
    </row>
    <row r="127" spans="1:21" ht="23.25">
      <c r="A127" s="6"/>
      <c r="B127" s="7" t="s">
        <v>68</v>
      </c>
      <c r="C127" s="25">
        <v>39</v>
      </c>
      <c r="D127" s="25">
        <v>0</v>
      </c>
      <c r="E127" s="25">
        <f t="shared" si="31"/>
        <v>39</v>
      </c>
      <c r="F127" s="25">
        <v>31</v>
      </c>
      <c r="G127" s="25">
        <v>7</v>
      </c>
      <c r="H127" s="25">
        <f t="shared" si="32"/>
        <v>38</v>
      </c>
      <c r="I127" s="25">
        <f>34+4+1</f>
        <v>39</v>
      </c>
      <c r="J127" s="25">
        <v>1</v>
      </c>
      <c r="K127" s="25">
        <f t="shared" si="33"/>
        <v>40</v>
      </c>
      <c r="L127" s="25">
        <v>3</v>
      </c>
      <c r="M127" s="25">
        <v>0</v>
      </c>
      <c r="N127" s="25">
        <f t="shared" si="23"/>
        <v>3</v>
      </c>
      <c r="O127" s="25">
        <v>1</v>
      </c>
      <c r="P127" s="25">
        <v>0</v>
      </c>
      <c r="Q127" s="25">
        <f t="shared" si="34"/>
        <v>1</v>
      </c>
      <c r="U127" s="1"/>
    </row>
    <row r="128" spans="1:21" ht="23.25">
      <c r="A128" s="2"/>
      <c r="B128" s="7" t="s">
        <v>25</v>
      </c>
      <c r="C128" s="25">
        <v>35</v>
      </c>
      <c r="D128" s="25">
        <v>1</v>
      </c>
      <c r="E128" s="25">
        <f t="shared" si="31"/>
        <v>36</v>
      </c>
      <c r="F128" s="25">
        <f>31+1</f>
        <v>32</v>
      </c>
      <c r="G128" s="25">
        <v>4</v>
      </c>
      <c r="H128" s="25">
        <f t="shared" si="32"/>
        <v>36</v>
      </c>
      <c r="I128" s="25">
        <f>39+2</f>
        <v>41</v>
      </c>
      <c r="J128" s="25">
        <f>2+1</f>
        <v>3</v>
      </c>
      <c r="K128" s="25">
        <f t="shared" si="33"/>
        <v>44</v>
      </c>
      <c r="L128" s="25">
        <f>14+3</f>
        <v>17</v>
      </c>
      <c r="M128" s="25">
        <v>2</v>
      </c>
      <c r="N128" s="25">
        <f t="shared" si="23"/>
        <v>19</v>
      </c>
      <c r="O128" s="25">
        <f>4+3+1</f>
        <v>8</v>
      </c>
      <c r="P128" s="25">
        <v>0</v>
      </c>
      <c r="Q128" s="25">
        <f t="shared" si="34"/>
        <v>8</v>
      </c>
      <c r="U128" s="1"/>
    </row>
    <row r="129" spans="1:21" ht="23.25" hidden="1">
      <c r="A129" s="2"/>
      <c r="B129" s="7" t="s">
        <v>70</v>
      </c>
      <c r="C129" s="25"/>
      <c r="D129" s="25"/>
      <c r="E129" s="25">
        <f t="shared" si="31"/>
        <v>0</v>
      </c>
      <c r="F129" s="25"/>
      <c r="G129" s="25"/>
      <c r="H129" s="25">
        <f t="shared" si="32"/>
        <v>0</v>
      </c>
      <c r="I129" s="25"/>
      <c r="J129" s="25"/>
      <c r="K129" s="25">
        <f t="shared" si="33"/>
        <v>0</v>
      </c>
      <c r="L129" s="25"/>
      <c r="M129" s="25"/>
      <c r="N129" s="25">
        <f t="shared" si="23"/>
        <v>0</v>
      </c>
      <c r="O129" s="25"/>
      <c r="P129" s="25"/>
      <c r="Q129" s="25">
        <f t="shared" si="34"/>
        <v>0</v>
      </c>
      <c r="U129" s="1"/>
    </row>
    <row r="130" spans="1:21" ht="23.25">
      <c r="A130" s="6"/>
      <c r="B130" s="7" t="s">
        <v>82</v>
      </c>
      <c r="C130" s="25">
        <v>48</v>
      </c>
      <c r="D130" s="25">
        <v>2</v>
      </c>
      <c r="E130" s="25">
        <f t="shared" si="31"/>
        <v>50</v>
      </c>
      <c r="F130" s="25">
        <v>29</v>
      </c>
      <c r="G130" s="25">
        <v>6</v>
      </c>
      <c r="H130" s="25">
        <f t="shared" si="32"/>
        <v>35</v>
      </c>
      <c r="I130" s="25">
        <v>0</v>
      </c>
      <c r="J130" s="25">
        <v>0</v>
      </c>
      <c r="K130" s="25">
        <f t="shared" si="33"/>
        <v>0</v>
      </c>
      <c r="L130" s="25">
        <v>0</v>
      </c>
      <c r="M130" s="25">
        <v>0</v>
      </c>
      <c r="N130" s="25">
        <f t="shared" si="23"/>
        <v>0</v>
      </c>
      <c r="O130" s="25">
        <v>0</v>
      </c>
      <c r="P130" s="25">
        <v>0</v>
      </c>
      <c r="Q130" s="25">
        <f t="shared" si="34"/>
        <v>0</v>
      </c>
      <c r="U130" s="1"/>
    </row>
    <row r="131" spans="1:21" ht="23.25">
      <c r="A131" s="6"/>
      <c r="B131" s="7" t="s">
        <v>86</v>
      </c>
      <c r="C131" s="25">
        <v>34</v>
      </c>
      <c r="D131" s="25">
        <v>6</v>
      </c>
      <c r="E131" s="25">
        <f t="shared" si="31"/>
        <v>40</v>
      </c>
      <c r="F131" s="25">
        <v>29</v>
      </c>
      <c r="G131" s="25">
        <v>3</v>
      </c>
      <c r="H131" s="25">
        <f t="shared" si="32"/>
        <v>32</v>
      </c>
      <c r="I131" s="25">
        <f>22+1</f>
        <v>23</v>
      </c>
      <c r="J131" s="25">
        <v>4</v>
      </c>
      <c r="K131" s="25">
        <f t="shared" si="33"/>
        <v>27</v>
      </c>
      <c r="L131" s="25">
        <v>13</v>
      </c>
      <c r="M131" s="25">
        <v>0</v>
      </c>
      <c r="N131" s="25">
        <f t="shared" si="23"/>
        <v>13</v>
      </c>
      <c r="O131" s="25">
        <v>3</v>
      </c>
      <c r="P131" s="25">
        <v>0</v>
      </c>
      <c r="Q131" s="25">
        <f t="shared" si="34"/>
        <v>3</v>
      </c>
      <c r="U131" s="1"/>
    </row>
    <row r="132" spans="1:21" ht="23.25">
      <c r="A132" s="6"/>
      <c r="B132" s="9" t="s">
        <v>15</v>
      </c>
      <c r="C132" s="25">
        <f>SUM(C88:C131)</f>
        <v>984</v>
      </c>
      <c r="D132" s="25">
        <f aca="true" t="shared" si="35" ref="D132:Q132">SUM(D88:D131)</f>
        <v>254</v>
      </c>
      <c r="E132" s="25">
        <f t="shared" si="35"/>
        <v>1238</v>
      </c>
      <c r="F132" s="25">
        <f t="shared" si="35"/>
        <v>775</v>
      </c>
      <c r="G132" s="25">
        <f t="shared" si="35"/>
        <v>199</v>
      </c>
      <c r="H132" s="25">
        <f t="shared" si="35"/>
        <v>974</v>
      </c>
      <c r="I132" s="25">
        <f t="shared" si="35"/>
        <v>814</v>
      </c>
      <c r="J132" s="25">
        <f t="shared" si="35"/>
        <v>207</v>
      </c>
      <c r="K132" s="25">
        <f t="shared" si="35"/>
        <v>1021</v>
      </c>
      <c r="L132" s="25">
        <f t="shared" si="35"/>
        <v>546</v>
      </c>
      <c r="M132" s="25">
        <f t="shared" si="35"/>
        <v>235</v>
      </c>
      <c r="N132" s="25">
        <f t="shared" si="35"/>
        <v>781</v>
      </c>
      <c r="O132" s="25">
        <f t="shared" si="35"/>
        <v>264</v>
      </c>
      <c r="P132" s="25">
        <f t="shared" si="35"/>
        <v>68</v>
      </c>
      <c r="Q132" s="25">
        <f t="shared" si="35"/>
        <v>332</v>
      </c>
      <c r="U132" s="1"/>
    </row>
    <row r="133" spans="1:21" ht="23.25">
      <c r="A133" s="6"/>
      <c r="B133" s="9" t="s">
        <v>16</v>
      </c>
      <c r="C133" s="25">
        <f>SUM(C132)</f>
        <v>984</v>
      </c>
      <c r="D133" s="25">
        <f aca="true" t="shared" si="36" ref="D133:Q133">SUM(D132)</f>
        <v>254</v>
      </c>
      <c r="E133" s="25">
        <f t="shared" si="36"/>
        <v>1238</v>
      </c>
      <c r="F133" s="25">
        <f t="shared" si="36"/>
        <v>775</v>
      </c>
      <c r="G133" s="25">
        <f t="shared" si="36"/>
        <v>199</v>
      </c>
      <c r="H133" s="25">
        <f t="shared" si="36"/>
        <v>974</v>
      </c>
      <c r="I133" s="25">
        <f t="shared" si="36"/>
        <v>814</v>
      </c>
      <c r="J133" s="25">
        <f t="shared" si="36"/>
        <v>207</v>
      </c>
      <c r="K133" s="25">
        <f t="shared" si="36"/>
        <v>1021</v>
      </c>
      <c r="L133" s="25">
        <f t="shared" si="36"/>
        <v>546</v>
      </c>
      <c r="M133" s="25">
        <f t="shared" si="36"/>
        <v>235</v>
      </c>
      <c r="N133" s="25">
        <f t="shared" si="36"/>
        <v>781</v>
      </c>
      <c r="O133" s="25">
        <f t="shared" si="36"/>
        <v>264</v>
      </c>
      <c r="P133" s="25">
        <f t="shared" si="36"/>
        <v>68</v>
      </c>
      <c r="Q133" s="25">
        <f t="shared" si="36"/>
        <v>332</v>
      </c>
      <c r="U133" s="1"/>
    </row>
    <row r="134" spans="1:21" ht="23.25">
      <c r="A134" s="6"/>
      <c r="B134" s="16" t="s">
        <v>35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U134" s="1"/>
    </row>
    <row r="135" spans="1:21" ht="23.25">
      <c r="A135" s="6"/>
      <c r="B135" s="10" t="s">
        <v>87</v>
      </c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U135" s="1"/>
    </row>
    <row r="136" spans="1:21" ht="23.25">
      <c r="A136" s="6"/>
      <c r="B136" s="7" t="s">
        <v>88</v>
      </c>
      <c r="C136" s="25">
        <f>43+1</f>
        <v>44</v>
      </c>
      <c r="D136" s="25">
        <v>4</v>
      </c>
      <c r="E136" s="25">
        <f>SUM(C136:D136)</f>
        <v>48</v>
      </c>
      <c r="F136" s="25">
        <f>60+2+1</f>
        <v>63</v>
      </c>
      <c r="G136" s="25">
        <v>2</v>
      </c>
      <c r="H136" s="25">
        <f>SUM(F136:G136)</f>
        <v>65</v>
      </c>
      <c r="I136" s="25">
        <f>43+1</f>
        <v>44</v>
      </c>
      <c r="J136" s="25">
        <v>1</v>
      </c>
      <c r="K136" s="25">
        <f>SUM(I136:J136)</f>
        <v>45</v>
      </c>
      <c r="L136" s="25">
        <f>52+2</f>
        <v>54</v>
      </c>
      <c r="M136" s="25">
        <v>0</v>
      </c>
      <c r="N136" s="25">
        <f>SUM(L136:M136)</f>
        <v>54</v>
      </c>
      <c r="O136" s="25">
        <f>6+11+1+1</f>
        <v>19</v>
      </c>
      <c r="P136" s="25">
        <v>1</v>
      </c>
      <c r="Q136" s="25">
        <f>SUM(O136:P136)</f>
        <v>20</v>
      </c>
      <c r="U136" s="1"/>
    </row>
    <row r="137" spans="1:21" ht="23.25" hidden="1">
      <c r="A137" s="6"/>
      <c r="B137" s="7" t="s">
        <v>89</v>
      </c>
      <c r="C137" s="25"/>
      <c r="D137" s="25"/>
      <c r="E137" s="25">
        <f aca="true" t="shared" si="37" ref="E137:E147">SUM(C137:D137)</f>
        <v>0</v>
      </c>
      <c r="F137" s="25"/>
      <c r="G137" s="25"/>
      <c r="H137" s="25">
        <f aca="true" t="shared" si="38" ref="H137:H148">SUM(F137:G137)</f>
        <v>0</v>
      </c>
      <c r="I137" s="25"/>
      <c r="J137" s="25"/>
      <c r="K137" s="25">
        <f aca="true" t="shared" si="39" ref="K137:K147">SUM(I137:J137)</f>
        <v>0</v>
      </c>
      <c r="L137" s="25"/>
      <c r="M137" s="25"/>
      <c r="N137" s="25">
        <f aca="true" t="shared" si="40" ref="N137:N147">SUM(L137:M137)</f>
        <v>0</v>
      </c>
      <c r="O137" s="25"/>
      <c r="P137" s="25"/>
      <c r="Q137" s="25">
        <f aca="true" t="shared" si="41" ref="Q137:Q147">SUM(O137:P137)</f>
        <v>0</v>
      </c>
      <c r="U137" s="1"/>
    </row>
    <row r="138" spans="1:21" ht="23.25" hidden="1">
      <c r="A138" s="6"/>
      <c r="B138" s="7" t="s">
        <v>90</v>
      </c>
      <c r="C138" s="25"/>
      <c r="D138" s="25"/>
      <c r="E138" s="25">
        <f t="shared" si="37"/>
        <v>0</v>
      </c>
      <c r="F138" s="25"/>
      <c r="G138" s="25"/>
      <c r="H138" s="25">
        <f t="shared" si="38"/>
        <v>0</v>
      </c>
      <c r="I138" s="25"/>
      <c r="J138" s="25"/>
      <c r="K138" s="25">
        <f t="shared" si="39"/>
        <v>0</v>
      </c>
      <c r="L138" s="25"/>
      <c r="M138" s="25"/>
      <c r="N138" s="25">
        <f t="shared" si="40"/>
        <v>0</v>
      </c>
      <c r="O138" s="25"/>
      <c r="P138" s="25"/>
      <c r="Q138" s="25">
        <f t="shared" si="41"/>
        <v>0</v>
      </c>
      <c r="U138" s="1"/>
    </row>
    <row r="139" spans="1:21" ht="23.25">
      <c r="A139" s="6"/>
      <c r="B139" s="7" t="s">
        <v>21</v>
      </c>
      <c r="C139" s="25">
        <v>37</v>
      </c>
      <c r="D139" s="25">
        <v>1</v>
      </c>
      <c r="E139" s="25">
        <f t="shared" si="37"/>
        <v>38</v>
      </c>
      <c r="F139" s="25">
        <f>37+2</f>
        <v>39</v>
      </c>
      <c r="G139" s="25">
        <v>0</v>
      </c>
      <c r="H139" s="25">
        <f t="shared" si="38"/>
        <v>39</v>
      </c>
      <c r="I139" s="25">
        <v>34</v>
      </c>
      <c r="J139" s="25">
        <v>1</v>
      </c>
      <c r="K139" s="25">
        <f t="shared" si="39"/>
        <v>35</v>
      </c>
      <c r="L139" s="25">
        <f>32+1+2</f>
        <v>35</v>
      </c>
      <c r="M139" s="25">
        <v>1</v>
      </c>
      <c r="N139" s="25">
        <f t="shared" si="40"/>
        <v>36</v>
      </c>
      <c r="O139" s="25">
        <f>2+3+3</f>
        <v>8</v>
      </c>
      <c r="P139" s="25">
        <v>0</v>
      </c>
      <c r="Q139" s="25">
        <f t="shared" si="41"/>
        <v>8</v>
      </c>
      <c r="U139" s="1"/>
    </row>
    <row r="140" spans="1:21" ht="23.25" hidden="1">
      <c r="A140" s="6"/>
      <c r="B140" s="7" t="s">
        <v>66</v>
      </c>
      <c r="C140" s="25"/>
      <c r="D140" s="25"/>
      <c r="E140" s="25">
        <f t="shared" si="37"/>
        <v>0</v>
      </c>
      <c r="F140" s="25"/>
      <c r="G140" s="25"/>
      <c r="H140" s="25">
        <f t="shared" si="38"/>
        <v>0</v>
      </c>
      <c r="I140" s="25"/>
      <c r="J140" s="25"/>
      <c r="K140" s="25">
        <f t="shared" si="39"/>
        <v>0</v>
      </c>
      <c r="L140" s="25"/>
      <c r="M140" s="25"/>
      <c r="N140" s="25">
        <f t="shared" si="40"/>
        <v>0</v>
      </c>
      <c r="O140" s="25"/>
      <c r="P140" s="25"/>
      <c r="Q140" s="25">
        <f t="shared" si="41"/>
        <v>0</v>
      </c>
      <c r="U140" s="1"/>
    </row>
    <row r="141" spans="1:21" ht="23.25" hidden="1">
      <c r="A141" s="6"/>
      <c r="B141" s="7" t="s">
        <v>67</v>
      </c>
      <c r="C141" s="25"/>
      <c r="D141" s="25"/>
      <c r="E141" s="25">
        <f t="shared" si="37"/>
        <v>0</v>
      </c>
      <c r="F141" s="25"/>
      <c r="G141" s="25"/>
      <c r="H141" s="25">
        <f t="shared" si="38"/>
        <v>0</v>
      </c>
      <c r="I141" s="25"/>
      <c r="J141" s="25"/>
      <c r="K141" s="25">
        <f t="shared" si="39"/>
        <v>0</v>
      </c>
      <c r="L141" s="25"/>
      <c r="M141" s="25"/>
      <c r="N141" s="25">
        <f t="shared" si="40"/>
        <v>0</v>
      </c>
      <c r="O141" s="25"/>
      <c r="P141" s="25"/>
      <c r="Q141" s="25">
        <f t="shared" si="41"/>
        <v>0</v>
      </c>
      <c r="U141" s="1"/>
    </row>
    <row r="142" spans="1:21" ht="23.25">
      <c r="A142" s="6"/>
      <c r="B142" s="7" t="s">
        <v>22</v>
      </c>
      <c r="C142" s="25">
        <v>42</v>
      </c>
      <c r="D142" s="25">
        <v>1</v>
      </c>
      <c r="E142" s="25">
        <f t="shared" si="37"/>
        <v>43</v>
      </c>
      <c r="F142" s="25">
        <v>27</v>
      </c>
      <c r="G142" s="25">
        <v>0</v>
      </c>
      <c r="H142" s="25">
        <f t="shared" si="38"/>
        <v>27</v>
      </c>
      <c r="I142" s="25">
        <v>29</v>
      </c>
      <c r="J142" s="25">
        <v>0</v>
      </c>
      <c r="K142" s="25">
        <f t="shared" si="39"/>
        <v>29</v>
      </c>
      <c r="L142" s="25">
        <f>33+1</f>
        <v>34</v>
      </c>
      <c r="M142" s="25">
        <v>0</v>
      </c>
      <c r="N142" s="25">
        <f t="shared" si="40"/>
        <v>34</v>
      </c>
      <c r="O142" s="25">
        <f>5+2</f>
        <v>7</v>
      </c>
      <c r="P142" s="25">
        <v>0</v>
      </c>
      <c r="Q142" s="25">
        <f t="shared" si="41"/>
        <v>7</v>
      </c>
      <c r="U142" s="1"/>
    </row>
    <row r="143" spans="1:21" ht="23.25">
      <c r="A143" s="6"/>
      <c r="B143" s="7" t="s">
        <v>23</v>
      </c>
      <c r="C143" s="25">
        <v>0</v>
      </c>
      <c r="D143" s="25">
        <v>0</v>
      </c>
      <c r="E143" s="25">
        <f t="shared" si="37"/>
        <v>0</v>
      </c>
      <c r="F143" s="25">
        <v>0</v>
      </c>
      <c r="G143" s="25">
        <v>0</v>
      </c>
      <c r="H143" s="25">
        <f t="shared" si="38"/>
        <v>0</v>
      </c>
      <c r="I143" s="25">
        <v>0</v>
      </c>
      <c r="J143" s="25">
        <v>0</v>
      </c>
      <c r="K143" s="25">
        <f t="shared" si="39"/>
        <v>0</v>
      </c>
      <c r="L143" s="25">
        <v>0</v>
      </c>
      <c r="M143" s="25">
        <v>0</v>
      </c>
      <c r="N143" s="25">
        <f t="shared" si="40"/>
        <v>0</v>
      </c>
      <c r="O143" s="25">
        <f>4+5+1</f>
        <v>10</v>
      </c>
      <c r="P143" s="25">
        <v>0</v>
      </c>
      <c r="Q143" s="25">
        <f t="shared" si="41"/>
        <v>10</v>
      </c>
      <c r="U143" s="1"/>
    </row>
    <row r="144" spans="1:21" ht="23.25">
      <c r="A144" s="6"/>
      <c r="B144" s="7" t="s">
        <v>201</v>
      </c>
      <c r="C144" s="25">
        <v>43</v>
      </c>
      <c r="D144" s="25">
        <v>0</v>
      </c>
      <c r="E144" s="25">
        <f t="shared" si="37"/>
        <v>43</v>
      </c>
      <c r="F144" s="25">
        <v>28</v>
      </c>
      <c r="G144" s="25">
        <v>1</v>
      </c>
      <c r="H144" s="25">
        <f t="shared" si="38"/>
        <v>29</v>
      </c>
      <c r="I144" s="25">
        <v>33</v>
      </c>
      <c r="J144" s="25">
        <v>0</v>
      </c>
      <c r="K144" s="25">
        <f t="shared" si="39"/>
        <v>33</v>
      </c>
      <c r="L144" s="25">
        <v>13</v>
      </c>
      <c r="M144" s="25">
        <v>0</v>
      </c>
      <c r="N144" s="25">
        <f t="shared" si="40"/>
        <v>13</v>
      </c>
      <c r="O144" s="25">
        <v>0</v>
      </c>
      <c r="P144" s="25">
        <v>0</v>
      </c>
      <c r="Q144" s="25">
        <f t="shared" si="41"/>
        <v>0</v>
      </c>
      <c r="U144" s="1"/>
    </row>
    <row r="145" spans="1:21" ht="23.25">
      <c r="A145" s="6"/>
      <c r="B145" s="7" t="s">
        <v>68</v>
      </c>
      <c r="C145" s="25">
        <f>38+1</f>
        <v>39</v>
      </c>
      <c r="D145" s="25">
        <v>2</v>
      </c>
      <c r="E145" s="25">
        <f t="shared" si="37"/>
        <v>41</v>
      </c>
      <c r="F145" s="25">
        <v>37</v>
      </c>
      <c r="G145" s="25">
        <v>3</v>
      </c>
      <c r="H145" s="25">
        <f t="shared" si="38"/>
        <v>40</v>
      </c>
      <c r="I145" s="25">
        <f>26+1</f>
        <v>27</v>
      </c>
      <c r="J145" s="25">
        <v>0</v>
      </c>
      <c r="K145" s="25">
        <f t="shared" si="39"/>
        <v>27</v>
      </c>
      <c r="L145" s="25">
        <f>20+1+4</f>
        <v>25</v>
      </c>
      <c r="M145" s="25">
        <v>2</v>
      </c>
      <c r="N145" s="25">
        <f t="shared" si="40"/>
        <v>27</v>
      </c>
      <c r="O145" s="25">
        <f>6+7</f>
        <v>13</v>
      </c>
      <c r="P145" s="25">
        <v>2</v>
      </c>
      <c r="Q145" s="25">
        <f t="shared" si="41"/>
        <v>15</v>
      </c>
      <c r="U145" s="1"/>
    </row>
    <row r="146" spans="1:21" ht="23.25">
      <c r="A146" s="6"/>
      <c r="B146" s="7" t="s">
        <v>25</v>
      </c>
      <c r="C146" s="25">
        <v>33</v>
      </c>
      <c r="D146" s="25">
        <v>5</v>
      </c>
      <c r="E146" s="25">
        <f t="shared" si="37"/>
        <v>38</v>
      </c>
      <c r="F146" s="25">
        <v>26</v>
      </c>
      <c r="G146" s="25">
        <v>1</v>
      </c>
      <c r="H146" s="25">
        <f t="shared" si="38"/>
        <v>27</v>
      </c>
      <c r="I146" s="25">
        <v>16</v>
      </c>
      <c r="J146" s="25">
        <v>2</v>
      </c>
      <c r="K146" s="25">
        <f t="shared" si="39"/>
        <v>18</v>
      </c>
      <c r="L146" s="25">
        <f>23+1+1</f>
        <v>25</v>
      </c>
      <c r="M146" s="25">
        <v>1</v>
      </c>
      <c r="N146" s="25">
        <f t="shared" si="40"/>
        <v>26</v>
      </c>
      <c r="O146" s="25">
        <f>7+1+1</f>
        <v>9</v>
      </c>
      <c r="P146" s="25">
        <v>0</v>
      </c>
      <c r="Q146" s="25">
        <f t="shared" si="41"/>
        <v>9</v>
      </c>
      <c r="U146" s="1"/>
    </row>
    <row r="147" spans="1:21" ht="23.25">
      <c r="A147" s="6"/>
      <c r="B147" s="7" t="s">
        <v>82</v>
      </c>
      <c r="C147" s="25">
        <v>0</v>
      </c>
      <c r="D147" s="25">
        <v>0</v>
      </c>
      <c r="E147" s="25">
        <f t="shared" si="37"/>
        <v>0</v>
      </c>
      <c r="F147" s="25">
        <v>0</v>
      </c>
      <c r="G147" s="25">
        <v>0</v>
      </c>
      <c r="H147" s="25">
        <f t="shared" si="38"/>
        <v>0</v>
      </c>
      <c r="I147" s="25">
        <v>0</v>
      </c>
      <c r="J147" s="25">
        <v>0</v>
      </c>
      <c r="K147" s="25">
        <f t="shared" si="39"/>
        <v>0</v>
      </c>
      <c r="L147" s="25">
        <v>13</v>
      </c>
      <c r="M147" s="25">
        <v>7</v>
      </c>
      <c r="N147" s="25">
        <f t="shared" si="40"/>
        <v>20</v>
      </c>
      <c r="O147" s="25">
        <f>8+1</f>
        <v>9</v>
      </c>
      <c r="P147" s="25">
        <v>0</v>
      </c>
      <c r="Q147" s="25">
        <f t="shared" si="41"/>
        <v>9</v>
      </c>
      <c r="U147" s="1"/>
    </row>
    <row r="148" spans="1:21" ht="23.25" hidden="1">
      <c r="A148" s="6"/>
      <c r="B148" s="7" t="s">
        <v>91</v>
      </c>
      <c r="C148" s="25">
        <v>0</v>
      </c>
      <c r="D148" s="25">
        <v>0</v>
      </c>
      <c r="E148" s="25">
        <f>SUM(C148:D148)</f>
        <v>0</v>
      </c>
      <c r="F148" s="25">
        <v>0</v>
      </c>
      <c r="G148" s="25">
        <v>0</v>
      </c>
      <c r="H148" s="25">
        <f t="shared" si="38"/>
        <v>0</v>
      </c>
      <c r="I148" s="25">
        <v>0</v>
      </c>
      <c r="J148" s="25">
        <v>0</v>
      </c>
      <c r="K148" s="25">
        <f aca="true" t="shared" si="42" ref="K148:K215">SUM(I148:J148)</f>
        <v>0</v>
      </c>
      <c r="L148" s="25">
        <v>0</v>
      </c>
      <c r="M148" s="25">
        <v>0</v>
      </c>
      <c r="N148" s="25">
        <f aca="true" t="shared" si="43" ref="N148:N215">SUM(L148:M148)</f>
        <v>0</v>
      </c>
      <c r="O148" s="25">
        <v>0</v>
      </c>
      <c r="P148" s="25">
        <v>0</v>
      </c>
      <c r="Q148" s="25">
        <f aca="true" t="shared" si="44" ref="Q148:Q215">SUM(O148:P148)</f>
        <v>0</v>
      </c>
      <c r="U148" s="1"/>
    </row>
    <row r="149" spans="1:21" ht="23.25">
      <c r="A149" s="6"/>
      <c r="B149" s="9" t="s">
        <v>15</v>
      </c>
      <c r="C149" s="25">
        <f>SUM(C136:C147)</f>
        <v>238</v>
      </c>
      <c r="D149" s="25">
        <f>SUM(D136:D147)</f>
        <v>13</v>
      </c>
      <c r="E149" s="25">
        <f aca="true" t="shared" si="45" ref="E149:Q149">SUM(E136:E147)</f>
        <v>251</v>
      </c>
      <c r="F149" s="25">
        <f t="shared" si="45"/>
        <v>220</v>
      </c>
      <c r="G149" s="25">
        <f t="shared" si="45"/>
        <v>7</v>
      </c>
      <c r="H149" s="25">
        <f t="shared" si="45"/>
        <v>227</v>
      </c>
      <c r="I149" s="25">
        <f t="shared" si="45"/>
        <v>183</v>
      </c>
      <c r="J149" s="25">
        <f t="shared" si="45"/>
        <v>4</v>
      </c>
      <c r="K149" s="25">
        <f t="shared" si="45"/>
        <v>187</v>
      </c>
      <c r="L149" s="25">
        <f t="shared" si="45"/>
        <v>199</v>
      </c>
      <c r="M149" s="25">
        <f t="shared" si="45"/>
        <v>11</v>
      </c>
      <c r="N149" s="25">
        <f t="shared" si="45"/>
        <v>210</v>
      </c>
      <c r="O149" s="25">
        <f t="shared" si="45"/>
        <v>75</v>
      </c>
      <c r="P149" s="25">
        <f t="shared" si="45"/>
        <v>3</v>
      </c>
      <c r="Q149" s="25">
        <f t="shared" si="45"/>
        <v>78</v>
      </c>
      <c r="U149" s="1"/>
    </row>
    <row r="150" spans="1:21" ht="23.25">
      <c r="A150" s="6"/>
      <c r="B150" s="9" t="s">
        <v>46</v>
      </c>
      <c r="C150" s="25">
        <f>SUM(C149)</f>
        <v>238</v>
      </c>
      <c r="D150" s="25">
        <f aca="true" t="shared" si="46" ref="D150:Q150">SUM(D149)</f>
        <v>13</v>
      </c>
      <c r="E150" s="25">
        <f t="shared" si="46"/>
        <v>251</v>
      </c>
      <c r="F150" s="25">
        <f t="shared" si="46"/>
        <v>220</v>
      </c>
      <c r="G150" s="25">
        <f t="shared" si="46"/>
        <v>7</v>
      </c>
      <c r="H150" s="25">
        <f t="shared" si="46"/>
        <v>227</v>
      </c>
      <c r="I150" s="25">
        <f t="shared" si="46"/>
        <v>183</v>
      </c>
      <c r="J150" s="25">
        <f t="shared" si="46"/>
        <v>4</v>
      </c>
      <c r="K150" s="25">
        <f t="shared" si="46"/>
        <v>187</v>
      </c>
      <c r="L150" s="25">
        <f t="shared" si="46"/>
        <v>199</v>
      </c>
      <c r="M150" s="25">
        <f t="shared" si="46"/>
        <v>11</v>
      </c>
      <c r="N150" s="25">
        <f t="shared" si="46"/>
        <v>210</v>
      </c>
      <c r="O150" s="25">
        <f t="shared" si="46"/>
        <v>75</v>
      </c>
      <c r="P150" s="25">
        <f t="shared" si="46"/>
        <v>3</v>
      </c>
      <c r="Q150" s="25">
        <f t="shared" si="46"/>
        <v>78</v>
      </c>
      <c r="U150" s="1"/>
    </row>
    <row r="151" spans="1:21" ht="23.25">
      <c r="A151" s="6"/>
      <c r="B151" s="9" t="s">
        <v>17</v>
      </c>
      <c r="C151" s="25">
        <f aca="true" t="shared" si="47" ref="C151:Q151">C150+C133</f>
        <v>1222</v>
      </c>
      <c r="D151" s="25">
        <f t="shared" si="47"/>
        <v>267</v>
      </c>
      <c r="E151" s="25">
        <f t="shared" si="47"/>
        <v>1489</v>
      </c>
      <c r="F151" s="25">
        <f t="shared" si="47"/>
        <v>995</v>
      </c>
      <c r="G151" s="25">
        <f t="shared" si="47"/>
        <v>206</v>
      </c>
      <c r="H151" s="25">
        <f t="shared" si="47"/>
        <v>1201</v>
      </c>
      <c r="I151" s="25">
        <f t="shared" si="47"/>
        <v>997</v>
      </c>
      <c r="J151" s="25">
        <f t="shared" si="47"/>
        <v>211</v>
      </c>
      <c r="K151" s="25">
        <f t="shared" si="47"/>
        <v>1208</v>
      </c>
      <c r="L151" s="25">
        <f t="shared" si="47"/>
        <v>745</v>
      </c>
      <c r="M151" s="25">
        <f t="shared" si="47"/>
        <v>246</v>
      </c>
      <c r="N151" s="25">
        <f t="shared" si="47"/>
        <v>991</v>
      </c>
      <c r="O151" s="25">
        <f t="shared" si="47"/>
        <v>339</v>
      </c>
      <c r="P151" s="25">
        <f t="shared" si="47"/>
        <v>71</v>
      </c>
      <c r="Q151" s="25">
        <f t="shared" si="47"/>
        <v>410</v>
      </c>
      <c r="U151" s="1"/>
    </row>
    <row r="152" spans="1:21" ht="23.25">
      <c r="A152" s="15" t="s">
        <v>92</v>
      </c>
      <c r="B152" s="10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U152" s="1"/>
    </row>
    <row r="153" spans="1:21" ht="23.25">
      <c r="A153" s="15"/>
      <c r="B153" s="16" t="s">
        <v>11</v>
      </c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U153" s="1"/>
    </row>
    <row r="154" spans="1:21" ht="23.25">
      <c r="A154" s="6"/>
      <c r="B154" s="10" t="s">
        <v>93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U154" s="1"/>
    </row>
    <row r="155" spans="1:21" ht="23.25">
      <c r="A155" s="6"/>
      <c r="B155" s="7" t="s">
        <v>94</v>
      </c>
      <c r="C155" s="25">
        <v>44</v>
      </c>
      <c r="D155" s="25">
        <v>115</v>
      </c>
      <c r="E155" s="25">
        <f>SUM(C155:D155)</f>
        <v>159</v>
      </c>
      <c r="F155" s="25">
        <v>47</v>
      </c>
      <c r="G155" s="25">
        <v>66</v>
      </c>
      <c r="H155" s="25">
        <f>SUM(F155:G155)</f>
        <v>113</v>
      </c>
      <c r="I155" s="25">
        <v>33</v>
      </c>
      <c r="J155" s="25">
        <v>79</v>
      </c>
      <c r="K155" s="25">
        <f t="shared" si="42"/>
        <v>112</v>
      </c>
      <c r="L155" s="25">
        <v>16</v>
      </c>
      <c r="M155" s="25">
        <v>67</v>
      </c>
      <c r="N155" s="25">
        <f t="shared" si="43"/>
        <v>83</v>
      </c>
      <c r="O155" s="25">
        <f>5+2+1+1</f>
        <v>9</v>
      </c>
      <c r="P155" s="25">
        <f>7+2</f>
        <v>9</v>
      </c>
      <c r="Q155" s="25">
        <f t="shared" si="44"/>
        <v>18</v>
      </c>
      <c r="U155" s="1"/>
    </row>
    <row r="156" spans="1:21" ht="23.25">
      <c r="A156" s="6"/>
      <c r="B156" s="7" t="s">
        <v>95</v>
      </c>
      <c r="C156" s="25">
        <v>0</v>
      </c>
      <c r="D156" s="25">
        <v>0</v>
      </c>
      <c r="E156" s="25">
        <f aca="true" t="shared" si="48" ref="E156:E167">SUM(C156:D156)</f>
        <v>0</v>
      </c>
      <c r="F156" s="25">
        <v>0</v>
      </c>
      <c r="G156" s="25">
        <v>0</v>
      </c>
      <c r="H156" s="25">
        <f aca="true" t="shared" si="49" ref="H156:H215">SUM(F156:G156)</f>
        <v>0</v>
      </c>
      <c r="I156" s="25">
        <v>0</v>
      </c>
      <c r="J156" s="25">
        <v>0</v>
      </c>
      <c r="K156" s="25">
        <f t="shared" si="42"/>
        <v>0</v>
      </c>
      <c r="L156" s="25">
        <v>0</v>
      </c>
      <c r="M156" s="25">
        <v>0</v>
      </c>
      <c r="N156" s="25">
        <f t="shared" si="43"/>
        <v>0</v>
      </c>
      <c r="O156" s="25">
        <v>1</v>
      </c>
      <c r="P156" s="25">
        <v>0</v>
      </c>
      <c r="Q156" s="25">
        <f t="shared" si="44"/>
        <v>1</v>
      </c>
      <c r="U156" s="1"/>
    </row>
    <row r="157" spans="1:21" ht="23.25">
      <c r="A157" s="6"/>
      <c r="B157" s="7" t="s">
        <v>96</v>
      </c>
      <c r="C157" s="25">
        <v>11</v>
      </c>
      <c r="D157" s="25">
        <v>42</v>
      </c>
      <c r="E157" s="25">
        <f t="shared" si="48"/>
        <v>53</v>
      </c>
      <c r="F157" s="25">
        <v>11</v>
      </c>
      <c r="G157" s="25">
        <v>31</v>
      </c>
      <c r="H157" s="25">
        <f t="shared" si="49"/>
        <v>42</v>
      </c>
      <c r="I157" s="25">
        <v>19</v>
      </c>
      <c r="J157" s="25">
        <v>22</v>
      </c>
      <c r="K157" s="25">
        <f t="shared" si="42"/>
        <v>41</v>
      </c>
      <c r="L157" s="25">
        <v>19</v>
      </c>
      <c r="M157" s="25">
        <v>28</v>
      </c>
      <c r="N157" s="25">
        <f t="shared" si="43"/>
        <v>47</v>
      </c>
      <c r="O157" s="25">
        <f>3+1</f>
        <v>4</v>
      </c>
      <c r="P157" s="25">
        <f>5+2+1</f>
        <v>8</v>
      </c>
      <c r="Q157" s="25">
        <f t="shared" si="44"/>
        <v>12</v>
      </c>
      <c r="U157" s="1"/>
    </row>
    <row r="158" spans="1:21" ht="23.25">
      <c r="A158" s="6"/>
      <c r="B158" s="7" t="s">
        <v>97</v>
      </c>
      <c r="C158" s="25">
        <v>12</v>
      </c>
      <c r="D158" s="25">
        <v>36</v>
      </c>
      <c r="E158" s="25">
        <f t="shared" si="48"/>
        <v>48</v>
      </c>
      <c r="F158" s="25">
        <v>9</v>
      </c>
      <c r="G158" s="25">
        <v>32</v>
      </c>
      <c r="H158" s="25">
        <f t="shared" si="49"/>
        <v>41</v>
      </c>
      <c r="I158" s="25">
        <v>4</v>
      </c>
      <c r="J158" s="25">
        <v>37</v>
      </c>
      <c r="K158" s="25">
        <f t="shared" si="42"/>
        <v>41</v>
      </c>
      <c r="L158" s="25">
        <v>7</v>
      </c>
      <c r="M158" s="25">
        <v>33</v>
      </c>
      <c r="N158" s="25">
        <f t="shared" si="43"/>
        <v>40</v>
      </c>
      <c r="O158" s="25">
        <v>0</v>
      </c>
      <c r="P158" s="25">
        <v>0</v>
      </c>
      <c r="Q158" s="25">
        <f t="shared" si="44"/>
        <v>0</v>
      </c>
      <c r="U158" s="1"/>
    </row>
    <row r="159" spans="1:21" ht="23.25">
      <c r="A159" s="6"/>
      <c r="B159" s="7" t="s">
        <v>98</v>
      </c>
      <c r="C159" s="25">
        <v>13</v>
      </c>
      <c r="D159" s="25">
        <v>66</v>
      </c>
      <c r="E159" s="25">
        <f t="shared" si="48"/>
        <v>79</v>
      </c>
      <c r="F159" s="25">
        <v>6</v>
      </c>
      <c r="G159" s="25">
        <v>31</v>
      </c>
      <c r="H159" s="25">
        <f t="shared" si="49"/>
        <v>37</v>
      </c>
      <c r="I159" s="25">
        <v>7</v>
      </c>
      <c r="J159" s="25">
        <v>37</v>
      </c>
      <c r="K159" s="25">
        <f>SUM(I159:J159)</f>
        <v>44</v>
      </c>
      <c r="L159" s="25">
        <v>6</v>
      </c>
      <c r="M159" s="25">
        <v>36</v>
      </c>
      <c r="N159" s="25">
        <f t="shared" si="43"/>
        <v>42</v>
      </c>
      <c r="O159" s="25">
        <v>1</v>
      </c>
      <c r="P159" s="25">
        <f>1+1</f>
        <v>2</v>
      </c>
      <c r="Q159" s="25">
        <f t="shared" si="44"/>
        <v>3</v>
      </c>
      <c r="U159" s="1"/>
    </row>
    <row r="160" spans="1:21" ht="23.25">
      <c r="A160" s="6"/>
      <c r="B160" s="11" t="s">
        <v>99</v>
      </c>
      <c r="C160" s="25">
        <v>0</v>
      </c>
      <c r="D160" s="25">
        <v>0</v>
      </c>
      <c r="E160" s="25">
        <f t="shared" si="48"/>
        <v>0</v>
      </c>
      <c r="F160" s="25">
        <v>18</v>
      </c>
      <c r="G160" s="25">
        <v>88</v>
      </c>
      <c r="H160" s="25">
        <f t="shared" si="49"/>
        <v>106</v>
      </c>
      <c r="I160" s="25">
        <v>21</v>
      </c>
      <c r="J160" s="25">
        <v>100</v>
      </c>
      <c r="K160" s="25">
        <f>SUM(I160:J160)</f>
        <v>121</v>
      </c>
      <c r="L160" s="25">
        <v>8</v>
      </c>
      <c r="M160" s="25">
        <v>59</v>
      </c>
      <c r="N160" s="25">
        <f t="shared" si="43"/>
        <v>67</v>
      </c>
      <c r="O160" s="25">
        <v>0</v>
      </c>
      <c r="P160" s="25">
        <f>2+2</f>
        <v>4</v>
      </c>
      <c r="Q160" s="25">
        <f t="shared" si="44"/>
        <v>4</v>
      </c>
      <c r="U160" s="1"/>
    </row>
    <row r="161" spans="1:21" ht="23.25">
      <c r="A161" s="6"/>
      <c r="B161" s="11" t="s">
        <v>204</v>
      </c>
      <c r="C161" s="25">
        <v>58</v>
      </c>
      <c r="D161" s="25">
        <v>84</v>
      </c>
      <c r="E161" s="25">
        <f t="shared" si="48"/>
        <v>142</v>
      </c>
      <c r="F161" s="25">
        <v>0</v>
      </c>
      <c r="G161" s="25">
        <v>0</v>
      </c>
      <c r="H161" s="25">
        <f t="shared" si="49"/>
        <v>0</v>
      </c>
      <c r="I161" s="25">
        <v>0</v>
      </c>
      <c r="J161" s="25">
        <v>0</v>
      </c>
      <c r="K161" s="25">
        <f>SUM(I161:J161)</f>
        <v>0</v>
      </c>
      <c r="L161" s="25">
        <v>0</v>
      </c>
      <c r="M161" s="25">
        <v>0</v>
      </c>
      <c r="N161" s="25">
        <f t="shared" si="43"/>
        <v>0</v>
      </c>
      <c r="O161" s="25">
        <v>0</v>
      </c>
      <c r="P161" s="25">
        <v>0</v>
      </c>
      <c r="Q161" s="25">
        <f>SUM(O161:P161)</f>
        <v>0</v>
      </c>
      <c r="U161" s="1"/>
    </row>
    <row r="162" spans="1:21" ht="23.25">
      <c r="A162" s="6"/>
      <c r="B162" s="7" t="s">
        <v>100</v>
      </c>
      <c r="C162" s="25">
        <v>0</v>
      </c>
      <c r="D162" s="25">
        <v>0</v>
      </c>
      <c r="E162" s="25">
        <f t="shared" si="48"/>
        <v>0</v>
      </c>
      <c r="F162" s="25">
        <v>39</v>
      </c>
      <c r="G162" s="25">
        <v>60</v>
      </c>
      <c r="H162" s="25">
        <f t="shared" si="49"/>
        <v>99</v>
      </c>
      <c r="I162" s="25">
        <v>45</v>
      </c>
      <c r="J162" s="25">
        <v>75</v>
      </c>
      <c r="K162" s="25">
        <f t="shared" si="42"/>
        <v>120</v>
      </c>
      <c r="L162" s="25">
        <v>34</v>
      </c>
      <c r="M162" s="25">
        <v>51</v>
      </c>
      <c r="N162" s="25">
        <f t="shared" si="43"/>
        <v>85</v>
      </c>
      <c r="O162" s="25">
        <f>3+1</f>
        <v>4</v>
      </c>
      <c r="P162" s="25">
        <v>3</v>
      </c>
      <c r="Q162" s="25">
        <f t="shared" si="44"/>
        <v>7</v>
      </c>
      <c r="U162" s="1"/>
    </row>
    <row r="163" spans="1:21" ht="23.25">
      <c r="A163" s="6"/>
      <c r="B163" s="7" t="s">
        <v>101</v>
      </c>
      <c r="C163" s="25">
        <v>0</v>
      </c>
      <c r="D163" s="25">
        <v>0</v>
      </c>
      <c r="E163" s="25">
        <f t="shared" si="48"/>
        <v>0</v>
      </c>
      <c r="F163" s="25">
        <v>0</v>
      </c>
      <c r="G163" s="25">
        <v>0</v>
      </c>
      <c r="H163" s="25">
        <f t="shared" si="49"/>
        <v>0</v>
      </c>
      <c r="I163" s="25">
        <v>0</v>
      </c>
      <c r="J163" s="25">
        <v>0</v>
      </c>
      <c r="K163" s="25">
        <f t="shared" si="42"/>
        <v>0</v>
      </c>
      <c r="L163" s="25">
        <v>0</v>
      </c>
      <c r="M163" s="25">
        <v>0</v>
      </c>
      <c r="N163" s="25">
        <f t="shared" si="43"/>
        <v>0</v>
      </c>
      <c r="O163" s="25">
        <f>1+1</f>
        <v>2</v>
      </c>
      <c r="P163" s="25">
        <f>1+2</f>
        <v>3</v>
      </c>
      <c r="Q163" s="25">
        <f t="shared" si="44"/>
        <v>5</v>
      </c>
      <c r="U163" s="1"/>
    </row>
    <row r="164" spans="1:21" ht="23.25">
      <c r="A164" s="6"/>
      <c r="B164" s="7" t="s">
        <v>102</v>
      </c>
      <c r="C164" s="25">
        <v>0</v>
      </c>
      <c r="D164" s="25">
        <v>0</v>
      </c>
      <c r="E164" s="25">
        <f t="shared" si="48"/>
        <v>0</v>
      </c>
      <c r="F164" s="25">
        <v>0</v>
      </c>
      <c r="G164" s="25">
        <v>0</v>
      </c>
      <c r="H164" s="25">
        <f t="shared" si="49"/>
        <v>0</v>
      </c>
      <c r="I164" s="25">
        <v>0</v>
      </c>
      <c r="J164" s="25">
        <v>0</v>
      </c>
      <c r="K164" s="25">
        <f t="shared" si="42"/>
        <v>0</v>
      </c>
      <c r="L164" s="25">
        <v>0</v>
      </c>
      <c r="M164" s="25">
        <v>0</v>
      </c>
      <c r="N164" s="25">
        <f t="shared" si="43"/>
        <v>0</v>
      </c>
      <c r="O164" s="25">
        <v>1</v>
      </c>
      <c r="P164" s="25">
        <v>0</v>
      </c>
      <c r="Q164" s="25">
        <f t="shared" si="44"/>
        <v>1</v>
      </c>
      <c r="U164" s="1"/>
    </row>
    <row r="165" spans="1:21" ht="23.25">
      <c r="A165" s="6"/>
      <c r="B165" s="7" t="s">
        <v>103</v>
      </c>
      <c r="C165" s="25">
        <v>26</v>
      </c>
      <c r="D165" s="25">
        <v>114</v>
      </c>
      <c r="E165" s="25">
        <f t="shared" si="48"/>
        <v>140</v>
      </c>
      <c r="F165" s="25">
        <v>24</v>
      </c>
      <c r="G165" s="25">
        <v>76</v>
      </c>
      <c r="H165" s="25">
        <f t="shared" si="49"/>
        <v>100</v>
      </c>
      <c r="I165" s="25">
        <v>10</v>
      </c>
      <c r="J165" s="25">
        <v>105</v>
      </c>
      <c r="K165" s="25">
        <f t="shared" si="42"/>
        <v>115</v>
      </c>
      <c r="L165" s="25">
        <v>20</v>
      </c>
      <c r="M165" s="25">
        <v>74</v>
      </c>
      <c r="N165" s="25">
        <f t="shared" si="43"/>
        <v>94</v>
      </c>
      <c r="O165" s="25">
        <v>0</v>
      </c>
      <c r="P165" s="25">
        <v>2</v>
      </c>
      <c r="Q165" s="25">
        <f t="shared" si="44"/>
        <v>2</v>
      </c>
      <c r="U165" s="1"/>
    </row>
    <row r="166" spans="1:21" ht="23.25">
      <c r="A166" s="6"/>
      <c r="B166" s="7" t="s">
        <v>104</v>
      </c>
      <c r="C166" s="25">
        <v>29</v>
      </c>
      <c r="D166" s="25">
        <v>100</v>
      </c>
      <c r="E166" s="25">
        <f t="shared" si="48"/>
        <v>129</v>
      </c>
      <c r="F166" s="25">
        <v>24</v>
      </c>
      <c r="G166" s="25">
        <v>90</v>
      </c>
      <c r="H166" s="25">
        <f t="shared" si="49"/>
        <v>114</v>
      </c>
      <c r="I166" s="25">
        <v>17</v>
      </c>
      <c r="J166" s="25">
        <v>85</v>
      </c>
      <c r="K166" s="25">
        <f t="shared" si="42"/>
        <v>102</v>
      </c>
      <c r="L166" s="25">
        <v>22</v>
      </c>
      <c r="M166" s="25">
        <v>82</v>
      </c>
      <c r="N166" s="25">
        <f>SUM(L166:M166)</f>
        <v>104</v>
      </c>
      <c r="O166" s="25">
        <f>1+1</f>
        <v>2</v>
      </c>
      <c r="P166" s="25">
        <f>4+1</f>
        <v>5</v>
      </c>
      <c r="Q166" s="25">
        <f t="shared" si="44"/>
        <v>7</v>
      </c>
      <c r="U166" s="1"/>
    </row>
    <row r="167" spans="1:21" ht="23.25">
      <c r="A167" s="6"/>
      <c r="B167" s="7" t="s">
        <v>105</v>
      </c>
      <c r="C167" s="25">
        <v>0</v>
      </c>
      <c r="D167" s="25">
        <v>0</v>
      </c>
      <c r="E167" s="25">
        <f t="shared" si="48"/>
        <v>0</v>
      </c>
      <c r="F167" s="25">
        <v>0</v>
      </c>
      <c r="G167" s="25">
        <v>0</v>
      </c>
      <c r="H167" s="25">
        <f t="shared" si="49"/>
        <v>0</v>
      </c>
      <c r="I167" s="25">
        <v>0</v>
      </c>
      <c r="J167" s="25">
        <v>0</v>
      </c>
      <c r="K167" s="25">
        <f t="shared" si="42"/>
        <v>0</v>
      </c>
      <c r="L167" s="25">
        <v>11</v>
      </c>
      <c r="M167" s="25">
        <v>22</v>
      </c>
      <c r="N167" s="25">
        <f>SUM(L167:M167)</f>
        <v>33</v>
      </c>
      <c r="O167" s="25">
        <v>0</v>
      </c>
      <c r="P167" s="25">
        <f>4+2</f>
        <v>6</v>
      </c>
      <c r="Q167" s="25">
        <f t="shared" si="44"/>
        <v>6</v>
      </c>
      <c r="U167" s="1"/>
    </row>
    <row r="168" spans="1:21" ht="23.25">
      <c r="A168" s="6"/>
      <c r="B168" s="10" t="s">
        <v>106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U168" s="1"/>
    </row>
    <row r="169" spans="1:21" ht="23.25">
      <c r="A169" s="6"/>
      <c r="B169" s="11" t="s">
        <v>94</v>
      </c>
      <c r="C169" s="25">
        <v>10</v>
      </c>
      <c r="D169" s="25">
        <v>80</v>
      </c>
      <c r="E169" s="25">
        <f>SUM(C169:D169)</f>
        <v>90</v>
      </c>
      <c r="F169" s="25">
        <v>10</v>
      </c>
      <c r="G169" s="25">
        <v>99</v>
      </c>
      <c r="H169" s="25">
        <f t="shared" si="49"/>
        <v>109</v>
      </c>
      <c r="I169" s="25">
        <f>3</f>
        <v>3</v>
      </c>
      <c r="J169" s="25">
        <v>0</v>
      </c>
      <c r="K169" s="25">
        <f t="shared" si="42"/>
        <v>3</v>
      </c>
      <c r="L169" s="25">
        <v>0</v>
      </c>
      <c r="M169" s="25">
        <f>1</f>
        <v>1</v>
      </c>
      <c r="N169" s="25">
        <f t="shared" si="43"/>
        <v>1</v>
      </c>
      <c r="O169" s="25">
        <v>0</v>
      </c>
      <c r="P169" s="25">
        <v>0</v>
      </c>
      <c r="Q169" s="25">
        <f t="shared" si="44"/>
        <v>0</v>
      </c>
      <c r="U169" s="1"/>
    </row>
    <row r="170" spans="1:21" ht="23.25">
      <c r="A170" s="6"/>
      <c r="B170" s="7" t="s">
        <v>96</v>
      </c>
      <c r="C170" s="25">
        <v>5</v>
      </c>
      <c r="D170" s="25">
        <v>39</v>
      </c>
      <c r="E170" s="25">
        <f aca="true" t="shared" si="50" ref="E170:E178">SUM(C170:D170)</f>
        <v>44</v>
      </c>
      <c r="F170" s="25">
        <v>3</v>
      </c>
      <c r="G170" s="25">
        <v>44</v>
      </c>
      <c r="H170" s="25">
        <f t="shared" si="49"/>
        <v>47</v>
      </c>
      <c r="I170" s="25">
        <v>1</v>
      </c>
      <c r="J170" s="25">
        <v>4</v>
      </c>
      <c r="K170" s="25">
        <f t="shared" si="42"/>
        <v>5</v>
      </c>
      <c r="L170" s="25">
        <v>0</v>
      </c>
      <c r="M170" s="25">
        <v>0</v>
      </c>
      <c r="N170" s="25">
        <f t="shared" si="43"/>
        <v>0</v>
      </c>
      <c r="O170" s="25">
        <v>0</v>
      </c>
      <c r="P170" s="25">
        <v>0</v>
      </c>
      <c r="Q170" s="25">
        <f t="shared" si="44"/>
        <v>0</v>
      </c>
      <c r="U170" s="1"/>
    </row>
    <row r="171" spans="1:21" ht="23.25">
      <c r="A171" s="6"/>
      <c r="B171" s="7" t="s">
        <v>97</v>
      </c>
      <c r="C171" s="25">
        <v>1</v>
      </c>
      <c r="D171" s="25">
        <v>42</v>
      </c>
      <c r="E171" s="25">
        <f t="shared" si="50"/>
        <v>43</v>
      </c>
      <c r="F171" s="25">
        <v>3</v>
      </c>
      <c r="G171" s="25">
        <f>38+1</f>
        <v>39</v>
      </c>
      <c r="H171" s="25">
        <f t="shared" si="49"/>
        <v>42</v>
      </c>
      <c r="I171" s="25">
        <v>3</v>
      </c>
      <c r="J171" s="25">
        <v>3</v>
      </c>
      <c r="K171" s="25">
        <f t="shared" si="42"/>
        <v>6</v>
      </c>
      <c r="L171" s="25">
        <v>0</v>
      </c>
      <c r="M171" s="25">
        <v>0</v>
      </c>
      <c r="N171" s="25">
        <f t="shared" si="43"/>
        <v>0</v>
      </c>
      <c r="O171" s="25">
        <v>1</v>
      </c>
      <c r="P171" s="25">
        <v>1</v>
      </c>
      <c r="Q171" s="25">
        <f t="shared" si="44"/>
        <v>2</v>
      </c>
      <c r="U171" s="1"/>
    </row>
    <row r="172" spans="1:21" ht="23.25">
      <c r="A172" s="6"/>
      <c r="B172" s="7" t="s">
        <v>98</v>
      </c>
      <c r="C172" s="25">
        <v>0</v>
      </c>
      <c r="D172" s="25">
        <v>0</v>
      </c>
      <c r="E172" s="25">
        <f t="shared" si="50"/>
        <v>0</v>
      </c>
      <c r="F172" s="25">
        <v>0</v>
      </c>
      <c r="G172" s="25">
        <v>20</v>
      </c>
      <c r="H172" s="25">
        <f t="shared" si="49"/>
        <v>20</v>
      </c>
      <c r="I172" s="25">
        <v>0</v>
      </c>
      <c r="J172" s="25">
        <v>0</v>
      </c>
      <c r="K172" s="25">
        <f t="shared" si="42"/>
        <v>0</v>
      </c>
      <c r="L172" s="25">
        <v>0</v>
      </c>
      <c r="M172" s="25">
        <v>0</v>
      </c>
      <c r="N172" s="25">
        <f t="shared" si="43"/>
        <v>0</v>
      </c>
      <c r="O172" s="25">
        <v>0</v>
      </c>
      <c r="P172" s="25">
        <v>0</v>
      </c>
      <c r="Q172" s="25">
        <f t="shared" si="44"/>
        <v>0</v>
      </c>
      <c r="U172" s="1"/>
    </row>
    <row r="173" spans="1:21" ht="23.25">
      <c r="A173" s="6"/>
      <c r="B173" s="11" t="s">
        <v>107</v>
      </c>
      <c r="C173" s="25">
        <v>5</v>
      </c>
      <c r="D173" s="25">
        <v>40</v>
      </c>
      <c r="E173" s="25">
        <f t="shared" si="50"/>
        <v>45</v>
      </c>
      <c r="F173" s="25">
        <v>3</v>
      </c>
      <c r="G173" s="25">
        <v>26</v>
      </c>
      <c r="H173" s="25">
        <f t="shared" si="49"/>
        <v>29</v>
      </c>
      <c r="I173" s="25">
        <v>1</v>
      </c>
      <c r="J173" s="25">
        <v>1</v>
      </c>
      <c r="K173" s="25">
        <f t="shared" si="42"/>
        <v>2</v>
      </c>
      <c r="L173" s="25">
        <v>0</v>
      </c>
      <c r="M173" s="25">
        <v>1</v>
      </c>
      <c r="N173" s="25">
        <f t="shared" si="43"/>
        <v>1</v>
      </c>
      <c r="O173" s="25">
        <v>0</v>
      </c>
      <c r="P173" s="25">
        <v>0</v>
      </c>
      <c r="Q173" s="25">
        <f t="shared" si="44"/>
        <v>0</v>
      </c>
      <c r="U173" s="1"/>
    </row>
    <row r="174" spans="1:21" ht="23.25">
      <c r="A174" s="6"/>
      <c r="B174" s="11" t="s">
        <v>108</v>
      </c>
      <c r="C174" s="25">
        <v>26</v>
      </c>
      <c r="D174" s="25">
        <v>25</v>
      </c>
      <c r="E174" s="25">
        <f t="shared" si="50"/>
        <v>51</v>
      </c>
      <c r="F174" s="25">
        <v>13</v>
      </c>
      <c r="G174" s="25">
        <v>15</v>
      </c>
      <c r="H174" s="25">
        <f t="shared" si="49"/>
        <v>28</v>
      </c>
      <c r="I174" s="25">
        <v>7</v>
      </c>
      <c r="J174" s="25">
        <v>3</v>
      </c>
      <c r="K174" s="25">
        <f t="shared" si="42"/>
        <v>10</v>
      </c>
      <c r="L174" s="25">
        <v>0</v>
      </c>
      <c r="M174" s="25">
        <v>0</v>
      </c>
      <c r="N174" s="25">
        <f t="shared" si="43"/>
        <v>0</v>
      </c>
      <c r="O174" s="25">
        <v>0</v>
      </c>
      <c r="P174" s="25">
        <v>0</v>
      </c>
      <c r="Q174" s="25">
        <f t="shared" si="44"/>
        <v>0</v>
      </c>
      <c r="U174" s="1"/>
    </row>
    <row r="175" spans="1:21" ht="23.25">
      <c r="A175" s="6"/>
      <c r="B175" s="11" t="s">
        <v>204</v>
      </c>
      <c r="C175" s="25">
        <v>22</v>
      </c>
      <c r="D175" s="25">
        <v>66</v>
      </c>
      <c r="E175" s="25">
        <f t="shared" si="50"/>
        <v>88</v>
      </c>
      <c r="F175" s="25">
        <v>0</v>
      </c>
      <c r="G175" s="25">
        <v>0</v>
      </c>
      <c r="H175" s="25">
        <f t="shared" si="49"/>
        <v>0</v>
      </c>
      <c r="I175" s="25">
        <v>0</v>
      </c>
      <c r="J175" s="25">
        <v>0</v>
      </c>
      <c r="K175" s="25">
        <f t="shared" si="42"/>
        <v>0</v>
      </c>
      <c r="L175" s="25">
        <v>0</v>
      </c>
      <c r="M175" s="25">
        <v>0</v>
      </c>
      <c r="N175" s="25">
        <f t="shared" si="43"/>
        <v>0</v>
      </c>
      <c r="O175" s="25">
        <v>0</v>
      </c>
      <c r="P175" s="25">
        <v>0</v>
      </c>
      <c r="Q175" s="25">
        <f t="shared" si="44"/>
        <v>0</v>
      </c>
      <c r="U175" s="1"/>
    </row>
    <row r="176" spans="1:21" ht="23.25">
      <c r="A176" s="6"/>
      <c r="B176" s="11" t="s">
        <v>109</v>
      </c>
      <c r="C176" s="25">
        <v>0</v>
      </c>
      <c r="D176" s="25">
        <v>0</v>
      </c>
      <c r="E176" s="25">
        <f t="shared" si="50"/>
        <v>0</v>
      </c>
      <c r="F176" s="25">
        <v>0</v>
      </c>
      <c r="G176" s="25">
        <v>0</v>
      </c>
      <c r="H176" s="25">
        <f t="shared" si="49"/>
        <v>0</v>
      </c>
      <c r="I176" s="25">
        <v>0</v>
      </c>
      <c r="J176" s="25">
        <v>0</v>
      </c>
      <c r="K176" s="25">
        <f t="shared" si="42"/>
        <v>0</v>
      </c>
      <c r="L176" s="25">
        <v>0</v>
      </c>
      <c r="M176" s="25">
        <v>0</v>
      </c>
      <c r="N176" s="25">
        <f t="shared" si="43"/>
        <v>0</v>
      </c>
      <c r="O176" s="25">
        <v>1</v>
      </c>
      <c r="P176" s="25">
        <v>0</v>
      </c>
      <c r="Q176" s="25">
        <f t="shared" si="44"/>
        <v>1</v>
      </c>
      <c r="U176" s="1"/>
    </row>
    <row r="177" spans="1:21" ht="23.25">
      <c r="A177" s="6"/>
      <c r="B177" s="7" t="s">
        <v>99</v>
      </c>
      <c r="C177" s="25">
        <v>0</v>
      </c>
      <c r="D177" s="25">
        <v>0</v>
      </c>
      <c r="E177" s="25">
        <f t="shared" si="50"/>
        <v>0</v>
      </c>
      <c r="F177" s="25">
        <f>11</f>
        <v>11</v>
      </c>
      <c r="G177" s="25">
        <f>126+1</f>
        <v>127</v>
      </c>
      <c r="H177" s="25">
        <f t="shared" si="49"/>
        <v>138</v>
      </c>
      <c r="I177" s="25">
        <v>0</v>
      </c>
      <c r="J177" s="25">
        <f>19</f>
        <v>19</v>
      </c>
      <c r="K177" s="25">
        <f t="shared" si="42"/>
        <v>19</v>
      </c>
      <c r="L177" s="25">
        <v>0</v>
      </c>
      <c r="M177" s="25">
        <f>1</f>
        <v>1</v>
      </c>
      <c r="N177" s="25">
        <f t="shared" si="43"/>
        <v>1</v>
      </c>
      <c r="O177" s="25">
        <v>0</v>
      </c>
      <c r="P177" s="25">
        <v>0</v>
      </c>
      <c r="Q177" s="25">
        <f t="shared" si="44"/>
        <v>0</v>
      </c>
      <c r="U177" s="1"/>
    </row>
    <row r="178" spans="1:21" ht="23.25">
      <c r="A178" s="2"/>
      <c r="B178" s="7" t="s">
        <v>100</v>
      </c>
      <c r="C178" s="25">
        <v>0</v>
      </c>
      <c r="D178" s="25">
        <v>0</v>
      </c>
      <c r="E178" s="25">
        <f t="shared" si="50"/>
        <v>0</v>
      </c>
      <c r="F178" s="25">
        <f>21+2</f>
        <v>23</v>
      </c>
      <c r="G178" s="25">
        <f>77</f>
        <v>77</v>
      </c>
      <c r="H178" s="25">
        <f t="shared" si="49"/>
        <v>100</v>
      </c>
      <c r="I178" s="25">
        <v>1</v>
      </c>
      <c r="J178" s="25">
        <v>2</v>
      </c>
      <c r="K178" s="25">
        <f t="shared" si="42"/>
        <v>3</v>
      </c>
      <c r="L178" s="25">
        <v>0</v>
      </c>
      <c r="M178" s="25">
        <v>0</v>
      </c>
      <c r="N178" s="25">
        <f t="shared" si="43"/>
        <v>0</v>
      </c>
      <c r="O178" s="25">
        <f>1</f>
        <v>1</v>
      </c>
      <c r="P178" s="25">
        <v>0</v>
      </c>
      <c r="Q178" s="25">
        <f t="shared" si="44"/>
        <v>1</v>
      </c>
      <c r="U178" s="1"/>
    </row>
    <row r="179" spans="1:21" ht="23.25">
      <c r="A179" s="6"/>
      <c r="B179" s="9" t="s">
        <v>15</v>
      </c>
      <c r="C179" s="25">
        <f aca="true" t="shared" si="51" ref="C179:Q179">SUM(C155:C178)</f>
        <v>262</v>
      </c>
      <c r="D179" s="25">
        <f t="shared" si="51"/>
        <v>849</v>
      </c>
      <c r="E179" s="25">
        <f>SUM(E155:E178)</f>
        <v>1111</v>
      </c>
      <c r="F179" s="25">
        <f t="shared" si="51"/>
        <v>244</v>
      </c>
      <c r="G179" s="25">
        <f t="shared" si="51"/>
        <v>921</v>
      </c>
      <c r="H179" s="25">
        <f t="shared" si="51"/>
        <v>1165</v>
      </c>
      <c r="I179" s="25">
        <f t="shared" si="51"/>
        <v>172</v>
      </c>
      <c r="J179" s="25">
        <f t="shared" si="51"/>
        <v>572</v>
      </c>
      <c r="K179" s="25">
        <f t="shared" si="51"/>
        <v>744</v>
      </c>
      <c r="L179" s="25">
        <f>SUM(L155:L178)</f>
        <v>143</v>
      </c>
      <c r="M179" s="25">
        <f>SUM(M155:M178)</f>
        <v>455</v>
      </c>
      <c r="N179" s="25">
        <f>SUM(N155:N178)</f>
        <v>598</v>
      </c>
      <c r="O179" s="25">
        <f t="shared" si="51"/>
        <v>27</v>
      </c>
      <c r="P179" s="25">
        <f t="shared" si="51"/>
        <v>43</v>
      </c>
      <c r="Q179" s="25">
        <f t="shared" si="51"/>
        <v>70</v>
      </c>
      <c r="U179" s="1"/>
    </row>
    <row r="180" spans="1:21" ht="23.25">
      <c r="A180" s="6"/>
      <c r="B180" s="10" t="s">
        <v>110</v>
      </c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U180" s="1"/>
    </row>
    <row r="181" spans="1:21" ht="23.25">
      <c r="A181" s="6"/>
      <c r="B181" s="7" t="s">
        <v>111</v>
      </c>
      <c r="C181" s="25">
        <v>0</v>
      </c>
      <c r="D181" s="25">
        <v>0</v>
      </c>
      <c r="E181" s="25">
        <f>SUM(C181:D181)</f>
        <v>0</v>
      </c>
      <c r="F181" s="25">
        <v>0</v>
      </c>
      <c r="G181" s="25">
        <v>0</v>
      </c>
      <c r="H181" s="25">
        <f t="shared" si="49"/>
        <v>0</v>
      </c>
      <c r="I181" s="25">
        <v>0</v>
      </c>
      <c r="J181" s="25">
        <v>0</v>
      </c>
      <c r="K181" s="25">
        <f t="shared" si="42"/>
        <v>0</v>
      </c>
      <c r="L181" s="25">
        <v>29</v>
      </c>
      <c r="M181" s="25">
        <v>64</v>
      </c>
      <c r="N181" s="25">
        <f t="shared" si="43"/>
        <v>93</v>
      </c>
      <c r="O181" s="25">
        <f>7+3+1</f>
        <v>11</v>
      </c>
      <c r="P181" s="25">
        <f>2+2</f>
        <v>4</v>
      </c>
      <c r="Q181" s="25">
        <f t="shared" si="44"/>
        <v>15</v>
      </c>
      <c r="U181" s="1"/>
    </row>
    <row r="182" spans="1:21" ht="23.25">
      <c r="A182" s="2"/>
      <c r="B182" s="12" t="s">
        <v>112</v>
      </c>
      <c r="C182" s="25">
        <v>43</v>
      </c>
      <c r="D182" s="25">
        <v>46</v>
      </c>
      <c r="E182" s="25">
        <f>SUM(C182:D182)</f>
        <v>89</v>
      </c>
      <c r="F182" s="25">
        <v>36</v>
      </c>
      <c r="G182" s="25">
        <v>45</v>
      </c>
      <c r="H182" s="25">
        <f>SUM(F182:G182)</f>
        <v>81</v>
      </c>
      <c r="I182" s="25">
        <v>24</v>
      </c>
      <c r="J182" s="25">
        <v>56</v>
      </c>
      <c r="K182" s="25">
        <f t="shared" si="42"/>
        <v>80</v>
      </c>
      <c r="L182" s="25">
        <v>0</v>
      </c>
      <c r="M182" s="25">
        <v>0</v>
      </c>
      <c r="N182" s="25">
        <f t="shared" si="43"/>
        <v>0</v>
      </c>
      <c r="O182" s="25">
        <v>0</v>
      </c>
      <c r="P182" s="25">
        <v>0</v>
      </c>
      <c r="Q182" s="25">
        <f t="shared" si="44"/>
        <v>0</v>
      </c>
      <c r="U182" s="1"/>
    </row>
    <row r="183" spans="1:21" ht="23.25">
      <c r="A183" s="2"/>
      <c r="B183" s="12" t="s">
        <v>113</v>
      </c>
      <c r="C183" s="25">
        <v>11</v>
      </c>
      <c r="D183" s="25">
        <v>36</v>
      </c>
      <c r="E183" s="25">
        <f>SUM(C183:D183)</f>
        <v>47</v>
      </c>
      <c r="F183" s="25">
        <v>10</v>
      </c>
      <c r="G183" s="25">
        <v>26</v>
      </c>
      <c r="H183" s="25">
        <f t="shared" si="49"/>
        <v>36</v>
      </c>
      <c r="I183" s="25">
        <v>13</v>
      </c>
      <c r="J183" s="25">
        <v>25</v>
      </c>
      <c r="K183" s="25">
        <f t="shared" si="42"/>
        <v>38</v>
      </c>
      <c r="L183" s="25">
        <v>0</v>
      </c>
      <c r="M183" s="25">
        <v>0</v>
      </c>
      <c r="N183" s="25">
        <f t="shared" si="43"/>
        <v>0</v>
      </c>
      <c r="O183" s="25">
        <v>0</v>
      </c>
      <c r="P183" s="25">
        <v>0</v>
      </c>
      <c r="Q183" s="25">
        <f t="shared" si="44"/>
        <v>0</v>
      </c>
      <c r="U183" s="1"/>
    </row>
    <row r="184" spans="1:21" ht="23.25">
      <c r="A184" s="2"/>
      <c r="B184" s="8" t="s">
        <v>15</v>
      </c>
      <c r="C184" s="25">
        <f>SUM(C181:C183)</f>
        <v>54</v>
      </c>
      <c r="D184" s="25">
        <f aca="true" t="shared" si="52" ref="D184:Q184">SUM(D181:D183)</f>
        <v>82</v>
      </c>
      <c r="E184" s="25">
        <f>SUM(E181:E183)</f>
        <v>136</v>
      </c>
      <c r="F184" s="25">
        <f t="shared" si="52"/>
        <v>46</v>
      </c>
      <c r="G184" s="25">
        <f t="shared" si="52"/>
        <v>71</v>
      </c>
      <c r="H184" s="25">
        <f t="shared" si="52"/>
        <v>117</v>
      </c>
      <c r="I184" s="25">
        <f t="shared" si="52"/>
        <v>37</v>
      </c>
      <c r="J184" s="25">
        <f t="shared" si="52"/>
        <v>81</v>
      </c>
      <c r="K184" s="25">
        <f t="shared" si="52"/>
        <v>118</v>
      </c>
      <c r="L184" s="25">
        <f t="shared" si="52"/>
        <v>29</v>
      </c>
      <c r="M184" s="25">
        <f t="shared" si="52"/>
        <v>64</v>
      </c>
      <c r="N184" s="25">
        <f t="shared" si="52"/>
        <v>93</v>
      </c>
      <c r="O184" s="25">
        <f t="shared" si="52"/>
        <v>11</v>
      </c>
      <c r="P184" s="25">
        <f t="shared" si="52"/>
        <v>4</v>
      </c>
      <c r="Q184" s="25">
        <f t="shared" si="52"/>
        <v>15</v>
      </c>
      <c r="U184" s="1"/>
    </row>
    <row r="185" spans="1:21" ht="23.25">
      <c r="A185" s="6"/>
      <c r="B185" s="10" t="s">
        <v>205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U185" s="1"/>
    </row>
    <row r="186" spans="1:21" ht="23.25">
      <c r="A186" s="6"/>
      <c r="B186" s="7" t="s">
        <v>206</v>
      </c>
      <c r="C186" s="25">
        <v>25</v>
      </c>
      <c r="D186" s="25">
        <v>107</v>
      </c>
      <c r="E186" s="25">
        <f>SUM(C186:D186)</f>
        <v>132</v>
      </c>
      <c r="F186" s="25">
        <v>0</v>
      </c>
      <c r="G186" s="25">
        <v>0</v>
      </c>
      <c r="H186" s="25">
        <f>SUM(F186:G186)</f>
        <v>0</v>
      </c>
      <c r="I186" s="25">
        <v>0</v>
      </c>
      <c r="J186" s="25">
        <v>0</v>
      </c>
      <c r="K186" s="25">
        <f>SUM(I186:J186)</f>
        <v>0</v>
      </c>
      <c r="L186" s="25">
        <v>0</v>
      </c>
      <c r="M186" s="25">
        <v>0</v>
      </c>
      <c r="N186" s="25">
        <f>SUM(L186:M186)</f>
        <v>0</v>
      </c>
      <c r="O186" s="25">
        <v>0</v>
      </c>
      <c r="P186" s="25">
        <v>0</v>
      </c>
      <c r="Q186" s="25">
        <f>SUM(O186:P186)</f>
        <v>0</v>
      </c>
      <c r="U186" s="1"/>
    </row>
    <row r="187" spans="1:21" ht="23.25">
      <c r="A187" s="2"/>
      <c r="B187" s="8" t="s">
        <v>15</v>
      </c>
      <c r="C187" s="25">
        <f aca="true" t="shared" si="53" ref="C187:Q187">SUM(C186)</f>
        <v>25</v>
      </c>
      <c r="D187" s="25">
        <f t="shared" si="53"/>
        <v>107</v>
      </c>
      <c r="E187" s="25">
        <f>SUM(C187:D187)</f>
        <v>132</v>
      </c>
      <c r="F187" s="25">
        <f t="shared" si="53"/>
        <v>0</v>
      </c>
      <c r="G187" s="25">
        <f t="shared" si="53"/>
        <v>0</v>
      </c>
      <c r="H187" s="25">
        <f t="shared" si="53"/>
        <v>0</v>
      </c>
      <c r="I187" s="25">
        <f t="shared" si="53"/>
        <v>0</v>
      </c>
      <c r="J187" s="25">
        <f t="shared" si="53"/>
        <v>0</v>
      </c>
      <c r="K187" s="25">
        <f t="shared" si="53"/>
        <v>0</v>
      </c>
      <c r="L187" s="25">
        <f t="shared" si="53"/>
        <v>0</v>
      </c>
      <c r="M187" s="25">
        <f t="shared" si="53"/>
        <v>0</v>
      </c>
      <c r="N187" s="25">
        <f t="shared" si="53"/>
        <v>0</v>
      </c>
      <c r="O187" s="25">
        <f t="shared" si="53"/>
        <v>0</v>
      </c>
      <c r="P187" s="25">
        <f t="shared" si="53"/>
        <v>0</v>
      </c>
      <c r="Q187" s="25">
        <f t="shared" si="53"/>
        <v>0</v>
      </c>
      <c r="U187" s="1"/>
    </row>
    <row r="188" spans="1:21" ht="23.25">
      <c r="A188" s="2"/>
      <c r="B188" s="3" t="s">
        <v>114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U188" s="1"/>
    </row>
    <row r="189" spans="1:21" ht="23.25">
      <c r="A189" s="2"/>
      <c r="B189" s="7" t="s">
        <v>203</v>
      </c>
      <c r="C189" s="25">
        <v>3</v>
      </c>
      <c r="D189" s="25">
        <v>2</v>
      </c>
      <c r="E189" s="25">
        <f>SUM(C189:D189)</f>
        <v>5</v>
      </c>
      <c r="F189" s="25">
        <v>0</v>
      </c>
      <c r="G189" s="25">
        <v>0</v>
      </c>
      <c r="H189" s="25">
        <f>SUM(F189:G189)</f>
        <v>0</v>
      </c>
      <c r="I189" s="25">
        <v>0</v>
      </c>
      <c r="J189" s="25">
        <v>0</v>
      </c>
      <c r="K189" s="25">
        <f>SUM(I189:J189)</f>
        <v>0</v>
      </c>
      <c r="L189" s="25">
        <v>0</v>
      </c>
      <c r="M189" s="25">
        <v>0</v>
      </c>
      <c r="N189" s="25">
        <f>SUM(L189:M189)</f>
        <v>0</v>
      </c>
      <c r="O189" s="25">
        <v>0</v>
      </c>
      <c r="P189" s="25">
        <v>0</v>
      </c>
      <c r="Q189" s="25">
        <f>SUM(O189:P189)</f>
        <v>0</v>
      </c>
      <c r="U189" s="1"/>
    </row>
    <row r="190" spans="1:21" ht="23.25">
      <c r="A190" s="5"/>
      <c r="B190" s="12" t="s">
        <v>115</v>
      </c>
      <c r="C190" s="25">
        <v>0</v>
      </c>
      <c r="D190" s="25">
        <v>0</v>
      </c>
      <c r="E190" s="25">
        <f>SUM(C190:D190)</f>
        <v>0</v>
      </c>
      <c r="F190" s="25">
        <f>7+1</f>
        <v>8</v>
      </c>
      <c r="G190" s="25">
        <v>4</v>
      </c>
      <c r="H190" s="25">
        <f t="shared" si="49"/>
        <v>12</v>
      </c>
      <c r="I190" s="25">
        <v>5</v>
      </c>
      <c r="J190" s="25">
        <v>12</v>
      </c>
      <c r="K190" s="25">
        <f t="shared" si="42"/>
        <v>17</v>
      </c>
      <c r="L190" s="25">
        <v>17</v>
      </c>
      <c r="M190" s="25">
        <v>12</v>
      </c>
      <c r="N190" s="25">
        <f t="shared" si="43"/>
        <v>29</v>
      </c>
      <c r="O190" s="25">
        <v>4</v>
      </c>
      <c r="P190" s="25">
        <v>1</v>
      </c>
      <c r="Q190" s="25">
        <f t="shared" si="44"/>
        <v>5</v>
      </c>
      <c r="U190" s="1"/>
    </row>
    <row r="191" spans="1:21" ht="23.25">
      <c r="A191" s="6"/>
      <c r="B191" s="7" t="s">
        <v>116</v>
      </c>
      <c r="C191" s="25">
        <v>6</v>
      </c>
      <c r="D191" s="25">
        <v>10</v>
      </c>
      <c r="E191" s="25">
        <f>SUM(C191:D191)</f>
        <v>16</v>
      </c>
      <c r="F191" s="25">
        <f>7+1</f>
        <v>8</v>
      </c>
      <c r="G191" s="25">
        <v>6</v>
      </c>
      <c r="H191" s="25">
        <f t="shared" si="49"/>
        <v>14</v>
      </c>
      <c r="I191" s="25">
        <v>4</v>
      </c>
      <c r="J191" s="25">
        <v>11</v>
      </c>
      <c r="K191" s="25">
        <f t="shared" si="42"/>
        <v>15</v>
      </c>
      <c r="L191" s="25">
        <v>6</v>
      </c>
      <c r="M191" s="25">
        <v>15</v>
      </c>
      <c r="N191" s="25">
        <f t="shared" si="43"/>
        <v>21</v>
      </c>
      <c r="O191" s="25">
        <v>1</v>
      </c>
      <c r="P191" s="25">
        <v>0</v>
      </c>
      <c r="Q191" s="25">
        <f t="shared" si="44"/>
        <v>1</v>
      </c>
      <c r="U191" s="1"/>
    </row>
    <row r="192" spans="1:21" ht="23.25">
      <c r="A192" s="6"/>
      <c r="B192" s="7" t="s">
        <v>117</v>
      </c>
      <c r="C192" s="25">
        <v>2</v>
      </c>
      <c r="D192" s="25">
        <v>16</v>
      </c>
      <c r="E192" s="25">
        <f>SUM(C192:D192)</f>
        <v>18</v>
      </c>
      <c r="F192" s="25">
        <v>3</v>
      </c>
      <c r="G192" s="25">
        <v>20</v>
      </c>
      <c r="H192" s="25">
        <f t="shared" si="49"/>
        <v>23</v>
      </c>
      <c r="I192" s="25">
        <v>9</v>
      </c>
      <c r="J192" s="25">
        <v>17</v>
      </c>
      <c r="K192" s="25">
        <f t="shared" si="42"/>
        <v>26</v>
      </c>
      <c r="L192" s="25">
        <v>4</v>
      </c>
      <c r="M192" s="25">
        <v>21</v>
      </c>
      <c r="N192" s="25">
        <f t="shared" si="43"/>
        <v>25</v>
      </c>
      <c r="O192" s="25">
        <v>0</v>
      </c>
      <c r="P192" s="25">
        <v>2</v>
      </c>
      <c r="Q192" s="25">
        <f t="shared" si="44"/>
        <v>2</v>
      </c>
      <c r="U192" s="1"/>
    </row>
    <row r="193" spans="1:21" ht="23.25">
      <c r="A193" s="6"/>
      <c r="B193" s="7" t="s">
        <v>118</v>
      </c>
      <c r="C193" s="25">
        <v>11</v>
      </c>
      <c r="D193" s="25">
        <v>23</v>
      </c>
      <c r="E193" s="25">
        <f>SUM(C193:D193)</f>
        <v>34</v>
      </c>
      <c r="F193" s="25">
        <f>9+12+8</f>
        <v>29</v>
      </c>
      <c r="G193" s="25">
        <v>27</v>
      </c>
      <c r="H193" s="25">
        <f t="shared" si="49"/>
        <v>56</v>
      </c>
      <c r="I193" s="25">
        <f>9+3</f>
        <v>12</v>
      </c>
      <c r="J193" s="25">
        <v>19</v>
      </c>
      <c r="K193" s="25">
        <f t="shared" si="42"/>
        <v>31</v>
      </c>
      <c r="L193" s="25">
        <f>6+2+2</f>
        <v>10</v>
      </c>
      <c r="M193" s="25">
        <v>27</v>
      </c>
      <c r="N193" s="25">
        <f t="shared" si="43"/>
        <v>37</v>
      </c>
      <c r="O193" s="25">
        <f>1+1</f>
        <v>2</v>
      </c>
      <c r="P193" s="25">
        <v>1</v>
      </c>
      <c r="Q193" s="25">
        <f t="shared" si="44"/>
        <v>3</v>
      </c>
      <c r="U193" s="1"/>
    </row>
    <row r="194" spans="1:21" ht="23.25">
      <c r="A194" s="6"/>
      <c r="B194" s="9" t="s">
        <v>15</v>
      </c>
      <c r="C194" s="25">
        <f>SUM(C189:C193)</f>
        <v>22</v>
      </c>
      <c r="D194" s="25">
        <f>SUM(D189:D193)</f>
        <v>51</v>
      </c>
      <c r="E194" s="25">
        <f>SUM(E189:E193)</f>
        <v>73</v>
      </c>
      <c r="F194" s="25">
        <f aca="true" t="shared" si="54" ref="F194:Q194">SUM(F190:F193)</f>
        <v>48</v>
      </c>
      <c r="G194" s="25">
        <f t="shared" si="54"/>
        <v>57</v>
      </c>
      <c r="H194" s="25">
        <f t="shared" si="54"/>
        <v>105</v>
      </c>
      <c r="I194" s="25">
        <f t="shared" si="54"/>
        <v>30</v>
      </c>
      <c r="J194" s="25">
        <f t="shared" si="54"/>
        <v>59</v>
      </c>
      <c r="K194" s="25">
        <f t="shared" si="54"/>
        <v>89</v>
      </c>
      <c r="L194" s="25">
        <f t="shared" si="54"/>
        <v>37</v>
      </c>
      <c r="M194" s="25">
        <f t="shared" si="54"/>
        <v>75</v>
      </c>
      <c r="N194" s="25">
        <f t="shared" si="54"/>
        <v>112</v>
      </c>
      <c r="O194" s="25">
        <f t="shared" si="54"/>
        <v>7</v>
      </c>
      <c r="P194" s="25">
        <f t="shared" si="54"/>
        <v>4</v>
      </c>
      <c r="Q194" s="25">
        <f t="shared" si="54"/>
        <v>11</v>
      </c>
      <c r="U194" s="1"/>
    </row>
    <row r="195" spans="1:21" ht="23.25">
      <c r="A195" s="6"/>
      <c r="B195" s="10" t="s">
        <v>207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U195" s="1"/>
    </row>
    <row r="196" spans="1:21" ht="23.25">
      <c r="A196" s="6"/>
      <c r="B196" s="7" t="s">
        <v>206</v>
      </c>
      <c r="C196" s="25">
        <f>12+1</f>
        <v>13</v>
      </c>
      <c r="D196" s="25">
        <f>151+1</f>
        <v>152</v>
      </c>
      <c r="E196" s="25">
        <f>SUM(C196:D196)</f>
        <v>165</v>
      </c>
      <c r="F196" s="25">
        <v>0</v>
      </c>
      <c r="G196" s="25">
        <v>0</v>
      </c>
      <c r="H196" s="25">
        <f>SUM(F196:G196)</f>
        <v>0</v>
      </c>
      <c r="I196" s="25">
        <v>0</v>
      </c>
      <c r="J196" s="25">
        <v>0</v>
      </c>
      <c r="K196" s="25">
        <f>SUM(I196:J196)</f>
        <v>0</v>
      </c>
      <c r="L196" s="25">
        <v>0</v>
      </c>
      <c r="M196" s="25">
        <v>0</v>
      </c>
      <c r="N196" s="25">
        <f>SUM(L196:M196)</f>
        <v>0</v>
      </c>
      <c r="O196" s="25">
        <v>0</v>
      </c>
      <c r="P196" s="25">
        <v>0</v>
      </c>
      <c r="Q196" s="25">
        <f>SUM(O196:P196)</f>
        <v>0</v>
      </c>
      <c r="U196" s="1"/>
    </row>
    <row r="197" spans="1:21" ht="23.25">
      <c r="A197" s="2"/>
      <c r="B197" s="8" t="s">
        <v>15</v>
      </c>
      <c r="C197" s="25">
        <f>SUM(C196)</f>
        <v>13</v>
      </c>
      <c r="D197" s="25">
        <f>SUM(D196)</f>
        <v>152</v>
      </c>
      <c r="E197" s="25">
        <f>SUM(E196)</f>
        <v>165</v>
      </c>
      <c r="F197" s="25">
        <f aca="true" t="shared" si="55" ref="F197:Q197">SUM(F196)</f>
        <v>0</v>
      </c>
      <c r="G197" s="25">
        <f t="shared" si="55"/>
        <v>0</v>
      </c>
      <c r="H197" s="25">
        <f t="shared" si="55"/>
        <v>0</v>
      </c>
      <c r="I197" s="25">
        <f t="shared" si="55"/>
        <v>0</v>
      </c>
      <c r="J197" s="25">
        <f t="shared" si="55"/>
        <v>0</v>
      </c>
      <c r="K197" s="25">
        <f t="shared" si="55"/>
        <v>0</v>
      </c>
      <c r="L197" s="25">
        <f t="shared" si="55"/>
        <v>0</v>
      </c>
      <c r="M197" s="25">
        <f t="shared" si="55"/>
        <v>0</v>
      </c>
      <c r="N197" s="25">
        <f t="shared" si="55"/>
        <v>0</v>
      </c>
      <c r="O197" s="25">
        <f t="shared" si="55"/>
        <v>0</v>
      </c>
      <c r="P197" s="25">
        <f t="shared" si="55"/>
        <v>0</v>
      </c>
      <c r="Q197" s="25">
        <f t="shared" si="55"/>
        <v>0</v>
      </c>
      <c r="U197" s="1"/>
    </row>
    <row r="198" spans="1:21" ht="23.25">
      <c r="A198" s="6"/>
      <c r="B198" s="9" t="s">
        <v>119</v>
      </c>
      <c r="C198" s="25">
        <f aca="true" t="shared" si="56" ref="C198:Q198">C179+C184+C194+C197+C187</f>
        <v>376</v>
      </c>
      <c r="D198" s="25">
        <f t="shared" si="56"/>
        <v>1241</v>
      </c>
      <c r="E198" s="25">
        <f>E179+E184+E194+E197+E187</f>
        <v>1617</v>
      </c>
      <c r="F198" s="25">
        <f t="shared" si="56"/>
        <v>338</v>
      </c>
      <c r="G198" s="25">
        <f t="shared" si="56"/>
        <v>1049</v>
      </c>
      <c r="H198" s="25">
        <f t="shared" si="56"/>
        <v>1387</v>
      </c>
      <c r="I198" s="25">
        <f t="shared" si="56"/>
        <v>239</v>
      </c>
      <c r="J198" s="25">
        <f t="shared" si="56"/>
        <v>712</v>
      </c>
      <c r="K198" s="25">
        <f t="shared" si="56"/>
        <v>951</v>
      </c>
      <c r="L198" s="25">
        <f t="shared" si="56"/>
        <v>209</v>
      </c>
      <c r="M198" s="25">
        <f t="shared" si="56"/>
        <v>594</v>
      </c>
      <c r="N198" s="25">
        <f t="shared" si="56"/>
        <v>803</v>
      </c>
      <c r="O198" s="25">
        <f t="shared" si="56"/>
        <v>45</v>
      </c>
      <c r="P198" s="25">
        <f t="shared" si="56"/>
        <v>51</v>
      </c>
      <c r="Q198" s="25">
        <f t="shared" si="56"/>
        <v>96</v>
      </c>
      <c r="U198" s="1"/>
    </row>
    <row r="199" spans="1:21" ht="23.25">
      <c r="A199" s="6"/>
      <c r="B199" s="14" t="s">
        <v>35</v>
      </c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U199" s="1"/>
    </row>
    <row r="200" spans="1:21" ht="23.25">
      <c r="A200" s="6"/>
      <c r="B200" s="10" t="s">
        <v>120</v>
      </c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U200" s="1"/>
    </row>
    <row r="201" spans="1:21" ht="23.25" hidden="1">
      <c r="A201" s="6"/>
      <c r="B201" s="13" t="s">
        <v>121</v>
      </c>
      <c r="C201" s="25">
        <v>0</v>
      </c>
      <c r="D201" s="25">
        <v>0</v>
      </c>
      <c r="E201" s="25">
        <f>SUM(C201:D201)</f>
        <v>0</v>
      </c>
      <c r="F201" s="25">
        <v>0</v>
      </c>
      <c r="G201" s="25">
        <v>0</v>
      </c>
      <c r="H201" s="25">
        <f t="shared" si="49"/>
        <v>0</v>
      </c>
      <c r="I201" s="25">
        <v>0</v>
      </c>
      <c r="J201" s="25">
        <v>0</v>
      </c>
      <c r="K201" s="25">
        <f t="shared" si="42"/>
        <v>0</v>
      </c>
      <c r="L201" s="25">
        <v>0</v>
      </c>
      <c r="M201" s="25">
        <v>0</v>
      </c>
      <c r="N201" s="25">
        <f t="shared" si="43"/>
        <v>0</v>
      </c>
      <c r="O201" s="25">
        <v>0</v>
      </c>
      <c r="P201" s="25">
        <v>0</v>
      </c>
      <c r="Q201" s="25">
        <f t="shared" si="44"/>
        <v>0</v>
      </c>
      <c r="U201" s="1"/>
    </row>
    <row r="202" spans="1:21" ht="23.25" hidden="1">
      <c r="A202" s="6"/>
      <c r="B202" s="11" t="s">
        <v>122</v>
      </c>
      <c r="C202" s="25">
        <v>0</v>
      </c>
      <c r="D202" s="25">
        <v>0</v>
      </c>
      <c r="E202" s="25">
        <f>SUM(C202:D202)</f>
        <v>0</v>
      </c>
      <c r="F202" s="25">
        <v>0</v>
      </c>
      <c r="G202" s="25">
        <v>0</v>
      </c>
      <c r="H202" s="25">
        <f t="shared" si="49"/>
        <v>0</v>
      </c>
      <c r="I202" s="25">
        <v>0</v>
      </c>
      <c r="J202" s="25">
        <v>0</v>
      </c>
      <c r="K202" s="25">
        <f t="shared" si="42"/>
        <v>0</v>
      </c>
      <c r="L202" s="25">
        <v>0</v>
      </c>
      <c r="M202" s="25">
        <v>0</v>
      </c>
      <c r="N202" s="25">
        <f t="shared" si="43"/>
        <v>0</v>
      </c>
      <c r="O202" s="25">
        <v>0</v>
      </c>
      <c r="P202" s="25">
        <v>0</v>
      </c>
      <c r="Q202" s="25">
        <f t="shared" si="44"/>
        <v>0</v>
      </c>
      <c r="U202" s="1"/>
    </row>
    <row r="203" spans="1:21" ht="23.25" hidden="1">
      <c r="A203" s="6"/>
      <c r="B203" s="11" t="s">
        <v>123</v>
      </c>
      <c r="C203" s="25">
        <v>0</v>
      </c>
      <c r="D203" s="25">
        <v>0</v>
      </c>
      <c r="E203" s="25">
        <f>SUM(C203:D203)</f>
        <v>0</v>
      </c>
      <c r="F203" s="25">
        <v>0</v>
      </c>
      <c r="G203" s="25">
        <v>0</v>
      </c>
      <c r="H203" s="25">
        <f t="shared" si="49"/>
        <v>0</v>
      </c>
      <c r="I203" s="25">
        <v>0</v>
      </c>
      <c r="J203" s="25">
        <v>0</v>
      </c>
      <c r="K203" s="25">
        <f t="shared" si="42"/>
        <v>0</v>
      </c>
      <c r="L203" s="25">
        <v>0</v>
      </c>
      <c r="M203" s="25">
        <v>0</v>
      </c>
      <c r="N203" s="25">
        <f t="shared" si="43"/>
        <v>0</v>
      </c>
      <c r="O203" s="25">
        <v>0</v>
      </c>
      <c r="P203" s="25">
        <v>0</v>
      </c>
      <c r="Q203" s="25">
        <f t="shared" si="44"/>
        <v>0</v>
      </c>
      <c r="U203" s="1"/>
    </row>
    <row r="204" spans="1:21" ht="23.25" hidden="1">
      <c r="A204" s="6"/>
      <c r="B204" s="11" t="s">
        <v>124</v>
      </c>
      <c r="C204" s="25">
        <v>0</v>
      </c>
      <c r="D204" s="25">
        <v>0</v>
      </c>
      <c r="E204" s="25">
        <f>SUM(C204:D204)</f>
        <v>0</v>
      </c>
      <c r="F204" s="25">
        <v>0</v>
      </c>
      <c r="G204" s="25">
        <v>0</v>
      </c>
      <c r="H204" s="25">
        <f t="shared" si="49"/>
        <v>0</v>
      </c>
      <c r="I204" s="25">
        <v>0</v>
      </c>
      <c r="J204" s="25">
        <v>0</v>
      </c>
      <c r="K204" s="25">
        <f t="shared" si="42"/>
        <v>0</v>
      </c>
      <c r="L204" s="25">
        <v>0</v>
      </c>
      <c r="M204" s="25">
        <v>0</v>
      </c>
      <c r="N204" s="25">
        <f t="shared" si="43"/>
        <v>0</v>
      </c>
      <c r="O204" s="25">
        <v>0</v>
      </c>
      <c r="P204" s="25">
        <v>0</v>
      </c>
      <c r="Q204" s="25">
        <f t="shared" si="44"/>
        <v>0</v>
      </c>
      <c r="U204" s="1"/>
    </row>
    <row r="205" spans="1:21" ht="23.25">
      <c r="A205" s="6"/>
      <c r="B205" s="13" t="s">
        <v>97</v>
      </c>
      <c r="C205" s="25">
        <v>0</v>
      </c>
      <c r="D205" s="25">
        <v>0</v>
      </c>
      <c r="E205" s="25">
        <f>SUM(C205:D205)</f>
        <v>0</v>
      </c>
      <c r="F205" s="25">
        <v>0</v>
      </c>
      <c r="G205" s="25">
        <v>0</v>
      </c>
      <c r="H205" s="25">
        <f t="shared" si="49"/>
        <v>0</v>
      </c>
      <c r="I205" s="25">
        <v>0</v>
      </c>
      <c r="J205" s="25">
        <v>0</v>
      </c>
      <c r="K205" s="25">
        <f t="shared" si="42"/>
        <v>0</v>
      </c>
      <c r="L205" s="25">
        <v>0</v>
      </c>
      <c r="M205" s="25">
        <v>0</v>
      </c>
      <c r="N205" s="25">
        <f t="shared" si="43"/>
        <v>0</v>
      </c>
      <c r="O205" s="25">
        <v>1</v>
      </c>
      <c r="P205" s="25">
        <v>2</v>
      </c>
      <c r="Q205" s="25">
        <f t="shared" si="44"/>
        <v>3</v>
      </c>
      <c r="U205" s="1"/>
    </row>
    <row r="206" spans="1:21" ht="23.25">
      <c r="A206" s="6"/>
      <c r="B206" s="13" t="s">
        <v>96</v>
      </c>
      <c r="C206" s="25">
        <v>0</v>
      </c>
      <c r="D206" s="25">
        <v>0</v>
      </c>
      <c r="E206" s="25">
        <f aca="true" t="shared" si="57" ref="E206:E216">SUM(C206:D206)</f>
        <v>0</v>
      </c>
      <c r="F206" s="25">
        <v>0</v>
      </c>
      <c r="G206" s="25">
        <v>0</v>
      </c>
      <c r="H206" s="25">
        <f t="shared" si="49"/>
        <v>0</v>
      </c>
      <c r="I206" s="25">
        <v>0</v>
      </c>
      <c r="J206" s="25">
        <v>0</v>
      </c>
      <c r="K206" s="25">
        <f t="shared" si="42"/>
        <v>0</v>
      </c>
      <c r="L206" s="25">
        <v>0</v>
      </c>
      <c r="M206" s="25">
        <v>0</v>
      </c>
      <c r="N206" s="25">
        <f t="shared" si="43"/>
        <v>0</v>
      </c>
      <c r="O206" s="25">
        <f>2+1</f>
        <v>3</v>
      </c>
      <c r="P206" s="25">
        <f>3+1</f>
        <v>4</v>
      </c>
      <c r="Q206" s="25">
        <f t="shared" si="44"/>
        <v>7</v>
      </c>
      <c r="U206" s="1"/>
    </row>
    <row r="207" spans="1:21" ht="23.25" hidden="1">
      <c r="A207" s="6"/>
      <c r="B207" s="11" t="s">
        <v>125</v>
      </c>
      <c r="C207" s="25"/>
      <c r="D207" s="25"/>
      <c r="E207" s="25">
        <f t="shared" si="57"/>
        <v>0</v>
      </c>
      <c r="F207" s="25"/>
      <c r="G207" s="25"/>
      <c r="H207" s="25">
        <f t="shared" si="49"/>
        <v>0</v>
      </c>
      <c r="I207" s="25"/>
      <c r="J207" s="25"/>
      <c r="K207" s="25">
        <f t="shared" si="42"/>
        <v>0</v>
      </c>
      <c r="L207" s="25"/>
      <c r="M207" s="25"/>
      <c r="N207" s="25">
        <f t="shared" si="43"/>
        <v>0</v>
      </c>
      <c r="O207" s="25"/>
      <c r="P207" s="25"/>
      <c r="Q207" s="25">
        <f t="shared" si="44"/>
        <v>0</v>
      </c>
      <c r="U207" s="1"/>
    </row>
    <row r="208" spans="1:21" ht="23.25">
      <c r="A208" s="6"/>
      <c r="B208" s="13" t="s">
        <v>100</v>
      </c>
      <c r="C208" s="25">
        <v>0</v>
      </c>
      <c r="D208" s="25">
        <v>0</v>
      </c>
      <c r="E208" s="25">
        <f t="shared" si="57"/>
        <v>0</v>
      </c>
      <c r="F208" s="25">
        <v>0</v>
      </c>
      <c r="G208" s="25">
        <v>0</v>
      </c>
      <c r="H208" s="25">
        <f t="shared" si="49"/>
        <v>0</v>
      </c>
      <c r="I208" s="25">
        <v>0</v>
      </c>
      <c r="J208" s="25">
        <v>0</v>
      </c>
      <c r="K208" s="25">
        <f t="shared" si="42"/>
        <v>0</v>
      </c>
      <c r="L208" s="25">
        <v>0</v>
      </c>
      <c r="M208" s="25">
        <v>0</v>
      </c>
      <c r="N208" s="25">
        <f t="shared" si="43"/>
        <v>0</v>
      </c>
      <c r="O208" s="25">
        <f>1+1</f>
        <v>2</v>
      </c>
      <c r="P208" s="25">
        <f>4+3</f>
        <v>7</v>
      </c>
      <c r="Q208" s="25">
        <f t="shared" si="44"/>
        <v>9</v>
      </c>
      <c r="U208" s="1"/>
    </row>
    <row r="209" spans="1:21" ht="23.25">
      <c r="A209" s="6"/>
      <c r="B209" s="13" t="s">
        <v>102</v>
      </c>
      <c r="C209" s="25">
        <v>0</v>
      </c>
      <c r="D209" s="25">
        <v>0</v>
      </c>
      <c r="E209" s="25">
        <f t="shared" si="57"/>
        <v>0</v>
      </c>
      <c r="F209" s="25">
        <v>0</v>
      </c>
      <c r="G209" s="25">
        <v>0</v>
      </c>
      <c r="H209" s="25">
        <f t="shared" si="49"/>
        <v>0</v>
      </c>
      <c r="I209" s="25">
        <v>0</v>
      </c>
      <c r="J209" s="25">
        <v>0</v>
      </c>
      <c r="K209" s="25">
        <f t="shared" si="42"/>
        <v>0</v>
      </c>
      <c r="L209" s="25">
        <v>0</v>
      </c>
      <c r="M209" s="25">
        <v>0</v>
      </c>
      <c r="N209" s="25">
        <f t="shared" si="43"/>
        <v>0</v>
      </c>
      <c r="O209" s="25">
        <v>0</v>
      </c>
      <c r="P209" s="25">
        <v>2</v>
      </c>
      <c r="Q209" s="25">
        <f t="shared" si="44"/>
        <v>2</v>
      </c>
      <c r="U209" s="1"/>
    </row>
    <row r="210" spans="1:21" ht="23.25">
      <c r="A210" s="6"/>
      <c r="B210" s="13" t="s">
        <v>101</v>
      </c>
      <c r="C210" s="25">
        <v>0</v>
      </c>
      <c r="D210" s="25">
        <v>0</v>
      </c>
      <c r="E210" s="25">
        <f t="shared" si="57"/>
        <v>0</v>
      </c>
      <c r="F210" s="25">
        <v>0</v>
      </c>
      <c r="G210" s="25">
        <v>0</v>
      </c>
      <c r="H210" s="25">
        <f>SUM(F210:G210)</f>
        <v>0</v>
      </c>
      <c r="I210" s="25">
        <v>0</v>
      </c>
      <c r="J210" s="25">
        <v>0</v>
      </c>
      <c r="K210" s="25">
        <f t="shared" si="42"/>
        <v>0</v>
      </c>
      <c r="L210" s="25">
        <v>0</v>
      </c>
      <c r="M210" s="25">
        <v>0</v>
      </c>
      <c r="N210" s="25">
        <f t="shared" si="43"/>
        <v>0</v>
      </c>
      <c r="O210" s="25">
        <v>2</v>
      </c>
      <c r="P210" s="25">
        <v>1</v>
      </c>
      <c r="Q210" s="25">
        <f t="shared" si="44"/>
        <v>3</v>
      </c>
      <c r="U210" s="1"/>
    </row>
    <row r="211" spans="1:21" ht="23.25">
      <c r="A211" s="6"/>
      <c r="B211" s="13" t="s">
        <v>94</v>
      </c>
      <c r="C211" s="25">
        <v>0</v>
      </c>
      <c r="D211" s="25">
        <v>0</v>
      </c>
      <c r="E211" s="25">
        <f t="shared" si="57"/>
        <v>0</v>
      </c>
      <c r="F211" s="25">
        <v>0</v>
      </c>
      <c r="G211" s="25">
        <v>0</v>
      </c>
      <c r="H211" s="25">
        <f t="shared" si="49"/>
        <v>0</v>
      </c>
      <c r="I211" s="25">
        <v>0</v>
      </c>
      <c r="J211" s="25">
        <v>0</v>
      </c>
      <c r="K211" s="25">
        <f t="shared" si="42"/>
        <v>0</v>
      </c>
      <c r="L211" s="25">
        <v>0</v>
      </c>
      <c r="M211" s="25">
        <v>0</v>
      </c>
      <c r="N211" s="25">
        <f t="shared" si="43"/>
        <v>0</v>
      </c>
      <c r="O211" s="25">
        <f>6+1</f>
        <v>7</v>
      </c>
      <c r="P211" s="25">
        <f>2+2</f>
        <v>4</v>
      </c>
      <c r="Q211" s="25">
        <f t="shared" si="44"/>
        <v>11</v>
      </c>
      <c r="U211" s="1"/>
    </row>
    <row r="212" spans="1:21" ht="23.25">
      <c r="A212" s="6"/>
      <c r="B212" s="13" t="s">
        <v>104</v>
      </c>
      <c r="C212" s="25">
        <v>0</v>
      </c>
      <c r="D212" s="25">
        <v>0</v>
      </c>
      <c r="E212" s="25">
        <f t="shared" si="57"/>
        <v>0</v>
      </c>
      <c r="F212" s="25">
        <v>0</v>
      </c>
      <c r="G212" s="25">
        <v>0</v>
      </c>
      <c r="H212" s="25">
        <f t="shared" si="49"/>
        <v>0</v>
      </c>
      <c r="I212" s="25">
        <v>0</v>
      </c>
      <c r="J212" s="25">
        <v>0</v>
      </c>
      <c r="K212" s="25">
        <f t="shared" si="42"/>
        <v>0</v>
      </c>
      <c r="L212" s="25">
        <v>0</v>
      </c>
      <c r="M212" s="25">
        <v>0</v>
      </c>
      <c r="N212" s="25">
        <f t="shared" si="43"/>
        <v>0</v>
      </c>
      <c r="O212" s="25">
        <v>4</v>
      </c>
      <c r="P212" s="25">
        <v>7</v>
      </c>
      <c r="Q212" s="25">
        <f t="shared" si="44"/>
        <v>11</v>
      </c>
      <c r="U212" s="1"/>
    </row>
    <row r="213" spans="1:21" ht="23.25">
      <c r="A213" s="6"/>
      <c r="B213" s="13" t="s">
        <v>99</v>
      </c>
      <c r="C213" s="25">
        <v>0</v>
      </c>
      <c r="D213" s="25">
        <v>0</v>
      </c>
      <c r="E213" s="25">
        <f t="shared" si="57"/>
        <v>0</v>
      </c>
      <c r="F213" s="25">
        <v>0</v>
      </c>
      <c r="G213" s="25">
        <v>0</v>
      </c>
      <c r="H213" s="25">
        <f t="shared" si="49"/>
        <v>0</v>
      </c>
      <c r="I213" s="25">
        <v>0</v>
      </c>
      <c r="J213" s="25">
        <v>0</v>
      </c>
      <c r="K213" s="25">
        <f t="shared" si="42"/>
        <v>0</v>
      </c>
      <c r="L213" s="25">
        <v>0</v>
      </c>
      <c r="M213" s="25">
        <v>0</v>
      </c>
      <c r="N213" s="25">
        <f t="shared" si="43"/>
        <v>0</v>
      </c>
      <c r="O213" s="25">
        <v>1</v>
      </c>
      <c r="P213" s="25">
        <f>6+2</f>
        <v>8</v>
      </c>
      <c r="Q213" s="25">
        <f t="shared" si="44"/>
        <v>9</v>
      </c>
      <c r="U213" s="1"/>
    </row>
    <row r="214" spans="1:21" ht="23.25">
      <c r="A214" s="6"/>
      <c r="B214" s="13" t="s">
        <v>103</v>
      </c>
      <c r="C214" s="25">
        <v>0</v>
      </c>
      <c r="D214" s="25">
        <v>0</v>
      </c>
      <c r="E214" s="25">
        <f t="shared" si="57"/>
        <v>0</v>
      </c>
      <c r="F214" s="25">
        <v>0</v>
      </c>
      <c r="G214" s="25">
        <v>0</v>
      </c>
      <c r="H214" s="25">
        <f t="shared" si="49"/>
        <v>0</v>
      </c>
      <c r="I214" s="25">
        <v>0</v>
      </c>
      <c r="J214" s="25">
        <v>0</v>
      </c>
      <c r="K214" s="25">
        <f t="shared" si="42"/>
        <v>0</v>
      </c>
      <c r="L214" s="25">
        <v>0</v>
      </c>
      <c r="M214" s="25">
        <v>0</v>
      </c>
      <c r="N214" s="25">
        <f t="shared" si="43"/>
        <v>0</v>
      </c>
      <c r="O214" s="25">
        <v>0</v>
      </c>
      <c r="P214" s="25">
        <v>2</v>
      </c>
      <c r="Q214" s="25">
        <f t="shared" si="44"/>
        <v>2</v>
      </c>
      <c r="U214" s="1"/>
    </row>
    <row r="215" spans="1:21" ht="23.25">
      <c r="A215" s="6"/>
      <c r="B215" s="13" t="s">
        <v>111</v>
      </c>
      <c r="C215" s="25">
        <v>0</v>
      </c>
      <c r="D215" s="25">
        <v>0</v>
      </c>
      <c r="E215" s="25">
        <f t="shared" si="57"/>
        <v>0</v>
      </c>
      <c r="F215" s="25">
        <v>0</v>
      </c>
      <c r="G215" s="25">
        <v>0</v>
      </c>
      <c r="H215" s="25">
        <f t="shared" si="49"/>
        <v>0</v>
      </c>
      <c r="I215" s="25">
        <v>0</v>
      </c>
      <c r="J215" s="25">
        <v>0</v>
      </c>
      <c r="K215" s="25">
        <f t="shared" si="42"/>
        <v>0</v>
      </c>
      <c r="L215" s="25">
        <v>0</v>
      </c>
      <c r="M215" s="25">
        <v>0</v>
      </c>
      <c r="N215" s="25">
        <f t="shared" si="43"/>
        <v>0</v>
      </c>
      <c r="O215" s="25">
        <v>2</v>
      </c>
      <c r="P215" s="25">
        <v>6</v>
      </c>
      <c r="Q215" s="25">
        <f t="shared" si="44"/>
        <v>8</v>
      </c>
      <c r="U215" s="1"/>
    </row>
    <row r="216" spans="1:21" ht="23.25">
      <c r="A216" s="6"/>
      <c r="B216" s="9" t="s">
        <v>15</v>
      </c>
      <c r="C216" s="25">
        <f>SUM(C201:C215)</f>
        <v>0</v>
      </c>
      <c r="D216" s="25">
        <f aca="true" t="shared" si="58" ref="D216:Q216">SUM(D201:D215)</f>
        <v>0</v>
      </c>
      <c r="E216" s="25">
        <f t="shared" si="57"/>
        <v>0</v>
      </c>
      <c r="F216" s="25">
        <f t="shared" si="58"/>
        <v>0</v>
      </c>
      <c r="G216" s="25">
        <f t="shared" si="58"/>
        <v>0</v>
      </c>
      <c r="H216" s="25">
        <f t="shared" si="58"/>
        <v>0</v>
      </c>
      <c r="I216" s="25">
        <f t="shared" si="58"/>
        <v>0</v>
      </c>
      <c r="J216" s="25">
        <f t="shared" si="58"/>
        <v>0</v>
      </c>
      <c r="K216" s="25">
        <f t="shared" si="58"/>
        <v>0</v>
      </c>
      <c r="L216" s="25">
        <f t="shared" si="58"/>
        <v>0</v>
      </c>
      <c r="M216" s="25">
        <f t="shared" si="58"/>
        <v>0</v>
      </c>
      <c r="N216" s="25">
        <f t="shared" si="58"/>
        <v>0</v>
      </c>
      <c r="O216" s="25">
        <f t="shared" si="58"/>
        <v>22</v>
      </c>
      <c r="P216" s="25">
        <f t="shared" si="58"/>
        <v>43</v>
      </c>
      <c r="Q216" s="25">
        <f t="shared" si="58"/>
        <v>65</v>
      </c>
      <c r="U216" s="1"/>
    </row>
    <row r="217" spans="1:21" ht="23.25">
      <c r="A217" s="6"/>
      <c r="B217" s="10" t="s">
        <v>126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U217" s="1"/>
    </row>
    <row r="218" spans="1:21" ht="23.25">
      <c r="A218" s="6"/>
      <c r="B218" s="7" t="s">
        <v>94</v>
      </c>
      <c r="C218" s="25">
        <v>2</v>
      </c>
      <c r="D218" s="25">
        <v>14</v>
      </c>
      <c r="E218" s="25">
        <f>SUM(C218:D218)</f>
        <v>16</v>
      </c>
      <c r="F218" s="25">
        <v>2</v>
      </c>
      <c r="G218" s="25">
        <v>17</v>
      </c>
      <c r="H218" s="25">
        <f aca="true" t="shared" si="59" ref="H218:H281">SUM(F218:G218)</f>
        <v>19</v>
      </c>
      <c r="I218" s="25">
        <v>0</v>
      </c>
      <c r="J218" s="25">
        <v>1</v>
      </c>
      <c r="K218" s="25">
        <f aca="true" t="shared" si="60" ref="K218:K281">SUM(I218:J218)</f>
        <v>1</v>
      </c>
      <c r="L218" s="25">
        <v>0</v>
      </c>
      <c r="M218" s="25">
        <v>1</v>
      </c>
      <c r="N218" s="25">
        <f aca="true" t="shared" si="61" ref="N218:N281">SUM(L218:M218)</f>
        <v>1</v>
      </c>
      <c r="O218" s="25">
        <v>0</v>
      </c>
      <c r="P218" s="25">
        <v>0</v>
      </c>
      <c r="Q218" s="25">
        <f aca="true" t="shared" si="62" ref="Q218:Q281">SUM(O218:P218)</f>
        <v>0</v>
      </c>
      <c r="U218" s="1"/>
    </row>
    <row r="219" spans="1:21" ht="23.25" hidden="1">
      <c r="A219" s="6"/>
      <c r="B219" s="7" t="s">
        <v>121</v>
      </c>
      <c r="C219" s="25"/>
      <c r="D219" s="25"/>
      <c r="E219" s="25">
        <f aca="true" t="shared" si="63" ref="E219:E226">SUM(C219:D219)</f>
        <v>0</v>
      </c>
      <c r="F219" s="25"/>
      <c r="G219" s="25"/>
      <c r="H219" s="25">
        <f t="shared" si="59"/>
        <v>0</v>
      </c>
      <c r="I219" s="25"/>
      <c r="J219" s="25"/>
      <c r="K219" s="25">
        <f t="shared" si="60"/>
        <v>0</v>
      </c>
      <c r="L219" s="25"/>
      <c r="M219" s="25"/>
      <c r="N219" s="25">
        <f t="shared" si="61"/>
        <v>0</v>
      </c>
      <c r="O219" s="25"/>
      <c r="P219" s="25"/>
      <c r="Q219" s="25">
        <f t="shared" si="62"/>
        <v>0</v>
      </c>
      <c r="U219" s="1"/>
    </row>
    <row r="220" spans="1:21" ht="23.25">
      <c r="A220" s="6"/>
      <c r="B220" s="7" t="s">
        <v>96</v>
      </c>
      <c r="C220" s="25">
        <v>4</v>
      </c>
      <c r="D220" s="25">
        <f>1+37</f>
        <v>38</v>
      </c>
      <c r="E220" s="25">
        <f t="shared" si="63"/>
        <v>42</v>
      </c>
      <c r="F220" s="25">
        <v>4</v>
      </c>
      <c r="G220" s="25">
        <f>3+39</f>
        <v>42</v>
      </c>
      <c r="H220" s="25">
        <f t="shared" si="59"/>
        <v>46</v>
      </c>
      <c r="I220" s="25">
        <v>0</v>
      </c>
      <c r="J220" s="25">
        <v>1</v>
      </c>
      <c r="K220" s="25">
        <f t="shared" si="60"/>
        <v>1</v>
      </c>
      <c r="L220" s="25">
        <v>0</v>
      </c>
      <c r="M220" s="25">
        <v>2</v>
      </c>
      <c r="N220" s="25">
        <f t="shared" si="61"/>
        <v>2</v>
      </c>
      <c r="O220" s="25">
        <v>0</v>
      </c>
      <c r="P220" s="25">
        <v>0</v>
      </c>
      <c r="Q220" s="25">
        <f t="shared" si="62"/>
        <v>0</v>
      </c>
      <c r="U220" s="1"/>
    </row>
    <row r="221" spans="1:21" ht="23.25">
      <c r="A221" s="6"/>
      <c r="B221" s="11" t="s">
        <v>107</v>
      </c>
      <c r="C221" s="25">
        <v>4</v>
      </c>
      <c r="D221" s="25">
        <v>9</v>
      </c>
      <c r="E221" s="25">
        <f t="shared" si="63"/>
        <v>13</v>
      </c>
      <c r="F221" s="25">
        <v>1</v>
      </c>
      <c r="G221" s="25">
        <f>1+9</f>
        <v>10</v>
      </c>
      <c r="H221" s="25">
        <f t="shared" si="59"/>
        <v>11</v>
      </c>
      <c r="I221" s="25">
        <v>0</v>
      </c>
      <c r="J221" s="25">
        <v>0</v>
      </c>
      <c r="K221" s="25">
        <f t="shared" si="60"/>
        <v>0</v>
      </c>
      <c r="L221" s="25">
        <f>2</f>
        <v>2</v>
      </c>
      <c r="M221" s="25">
        <v>0</v>
      </c>
      <c r="N221" s="25">
        <f t="shared" si="61"/>
        <v>2</v>
      </c>
      <c r="O221" s="25">
        <v>0</v>
      </c>
      <c r="P221" s="25">
        <v>0</v>
      </c>
      <c r="Q221" s="25">
        <f t="shared" si="62"/>
        <v>0</v>
      </c>
      <c r="U221" s="1"/>
    </row>
    <row r="222" spans="1:21" ht="23.25">
      <c r="A222" s="6"/>
      <c r="B222" s="11" t="s">
        <v>108</v>
      </c>
      <c r="C222" s="25">
        <v>14</v>
      </c>
      <c r="D222" s="25">
        <v>4</v>
      </c>
      <c r="E222" s="25">
        <f t="shared" si="63"/>
        <v>18</v>
      </c>
      <c r="F222" s="25">
        <v>3</v>
      </c>
      <c r="G222" s="25">
        <v>5</v>
      </c>
      <c r="H222" s="25">
        <f t="shared" si="59"/>
        <v>8</v>
      </c>
      <c r="I222" s="25">
        <v>13</v>
      </c>
      <c r="J222" s="25">
        <v>4</v>
      </c>
      <c r="K222" s="25">
        <f t="shared" si="60"/>
        <v>17</v>
      </c>
      <c r="L222" s="25">
        <v>1</v>
      </c>
      <c r="M222" s="25">
        <v>0</v>
      </c>
      <c r="N222" s="25">
        <f t="shared" si="61"/>
        <v>1</v>
      </c>
      <c r="O222" s="25">
        <v>4</v>
      </c>
      <c r="P222" s="25">
        <v>0</v>
      </c>
      <c r="Q222" s="25">
        <f t="shared" si="62"/>
        <v>4</v>
      </c>
      <c r="U222" s="1"/>
    </row>
    <row r="223" spans="1:21" ht="23.25" hidden="1">
      <c r="A223" s="6"/>
      <c r="B223" s="11" t="s">
        <v>103</v>
      </c>
      <c r="C223" s="25"/>
      <c r="D223" s="25"/>
      <c r="E223" s="25">
        <f t="shared" si="63"/>
        <v>0</v>
      </c>
      <c r="F223" s="25"/>
      <c r="G223" s="25"/>
      <c r="H223" s="25">
        <f t="shared" si="59"/>
        <v>0</v>
      </c>
      <c r="I223" s="25"/>
      <c r="J223" s="25"/>
      <c r="K223" s="25">
        <f t="shared" si="60"/>
        <v>0</v>
      </c>
      <c r="L223" s="25"/>
      <c r="M223" s="25"/>
      <c r="N223" s="25">
        <f t="shared" si="61"/>
        <v>0</v>
      </c>
      <c r="O223" s="25"/>
      <c r="P223" s="25"/>
      <c r="Q223" s="25">
        <f t="shared" si="62"/>
        <v>0</v>
      </c>
      <c r="U223" s="1"/>
    </row>
    <row r="224" spans="1:21" ht="23.25">
      <c r="A224" s="6"/>
      <c r="B224" s="11" t="s">
        <v>204</v>
      </c>
      <c r="C224" s="25">
        <f>20+1</f>
        <v>21</v>
      </c>
      <c r="D224" s="25">
        <v>44</v>
      </c>
      <c r="E224" s="25">
        <f t="shared" si="63"/>
        <v>65</v>
      </c>
      <c r="F224" s="25">
        <v>0</v>
      </c>
      <c r="G224" s="25">
        <v>0</v>
      </c>
      <c r="H224" s="25">
        <f>SUM(F224:G224)</f>
        <v>0</v>
      </c>
      <c r="I224" s="25">
        <v>0</v>
      </c>
      <c r="J224" s="25">
        <v>0</v>
      </c>
      <c r="K224" s="25">
        <f>SUM(I224:J224)</f>
        <v>0</v>
      </c>
      <c r="L224" s="25">
        <v>0</v>
      </c>
      <c r="M224" s="25">
        <v>0</v>
      </c>
      <c r="N224" s="25">
        <f>SUM(L224:M224)</f>
        <v>0</v>
      </c>
      <c r="O224" s="25">
        <v>0</v>
      </c>
      <c r="P224" s="25">
        <v>0</v>
      </c>
      <c r="Q224" s="25">
        <f>SUM(O224:P224)</f>
        <v>0</v>
      </c>
      <c r="U224" s="1"/>
    </row>
    <row r="225" spans="1:21" ht="23.25">
      <c r="A225" s="6"/>
      <c r="B225" s="7" t="s">
        <v>100</v>
      </c>
      <c r="C225" s="25">
        <v>0</v>
      </c>
      <c r="D225" s="25">
        <v>0</v>
      </c>
      <c r="E225" s="25">
        <f t="shared" si="63"/>
        <v>0</v>
      </c>
      <c r="F225" s="25">
        <f>12+1</f>
        <v>13</v>
      </c>
      <c r="G225" s="25">
        <f>1+37</f>
        <v>38</v>
      </c>
      <c r="H225" s="25">
        <f t="shared" si="59"/>
        <v>51</v>
      </c>
      <c r="I225" s="25">
        <v>0</v>
      </c>
      <c r="J225" s="25">
        <v>2</v>
      </c>
      <c r="K225" s="25">
        <f t="shared" si="60"/>
        <v>2</v>
      </c>
      <c r="L225" s="25">
        <v>3</v>
      </c>
      <c r="M225" s="25">
        <v>2</v>
      </c>
      <c r="N225" s="25">
        <f t="shared" si="61"/>
        <v>5</v>
      </c>
      <c r="O225" s="25">
        <v>0</v>
      </c>
      <c r="P225" s="25">
        <v>0</v>
      </c>
      <c r="Q225" s="25">
        <f t="shared" si="62"/>
        <v>0</v>
      </c>
      <c r="U225" s="1"/>
    </row>
    <row r="226" spans="1:21" ht="23.25">
      <c r="A226" s="6"/>
      <c r="B226" s="9" t="s">
        <v>15</v>
      </c>
      <c r="C226" s="25">
        <f>SUM(C218:C225)</f>
        <v>45</v>
      </c>
      <c r="D226" s="25">
        <f>SUM(D218:D225)</f>
        <v>109</v>
      </c>
      <c r="E226" s="25">
        <f t="shared" si="63"/>
        <v>154</v>
      </c>
      <c r="F226" s="25">
        <f aca="true" t="shared" si="64" ref="F226:Q226">SUM(F218:F225)</f>
        <v>23</v>
      </c>
      <c r="G226" s="25">
        <f t="shared" si="64"/>
        <v>112</v>
      </c>
      <c r="H226" s="25">
        <f t="shared" si="64"/>
        <v>135</v>
      </c>
      <c r="I226" s="25">
        <f t="shared" si="64"/>
        <v>13</v>
      </c>
      <c r="J226" s="25">
        <f t="shared" si="64"/>
        <v>8</v>
      </c>
      <c r="K226" s="25">
        <f t="shared" si="64"/>
        <v>21</v>
      </c>
      <c r="L226" s="25">
        <f t="shared" si="64"/>
        <v>6</v>
      </c>
      <c r="M226" s="25">
        <f t="shared" si="64"/>
        <v>5</v>
      </c>
      <c r="N226" s="25">
        <f t="shared" si="64"/>
        <v>11</v>
      </c>
      <c r="O226" s="25">
        <f t="shared" si="64"/>
        <v>4</v>
      </c>
      <c r="P226" s="25">
        <f t="shared" si="64"/>
        <v>0</v>
      </c>
      <c r="Q226" s="25">
        <f t="shared" si="64"/>
        <v>4</v>
      </c>
      <c r="U226" s="1"/>
    </row>
    <row r="227" spans="1:21" ht="23.25" hidden="1">
      <c r="A227" s="6"/>
      <c r="B227" s="10" t="s">
        <v>110</v>
      </c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U227" s="1"/>
    </row>
    <row r="228" spans="1:21" ht="23.25" hidden="1">
      <c r="A228" s="6"/>
      <c r="B228" s="7" t="s">
        <v>111</v>
      </c>
      <c r="C228" s="25">
        <v>0</v>
      </c>
      <c r="D228" s="25">
        <v>0</v>
      </c>
      <c r="E228" s="25">
        <f aca="true" t="shared" si="65" ref="E228:E281">SUM(C228:D228)</f>
        <v>0</v>
      </c>
      <c r="F228" s="25">
        <v>0</v>
      </c>
      <c r="G228" s="25">
        <v>0</v>
      </c>
      <c r="H228" s="25">
        <f t="shared" si="59"/>
        <v>0</v>
      </c>
      <c r="I228" s="25"/>
      <c r="J228" s="25"/>
      <c r="K228" s="25">
        <f t="shared" si="60"/>
        <v>0</v>
      </c>
      <c r="L228" s="25"/>
      <c r="M228" s="25"/>
      <c r="N228" s="25">
        <f t="shared" si="61"/>
        <v>0</v>
      </c>
      <c r="O228" s="25"/>
      <c r="P228" s="25"/>
      <c r="Q228" s="25">
        <f t="shared" si="62"/>
        <v>0</v>
      </c>
      <c r="U228" s="1"/>
    </row>
    <row r="229" spans="1:21" ht="23.25" hidden="1">
      <c r="A229" s="6"/>
      <c r="B229" s="9" t="s">
        <v>15</v>
      </c>
      <c r="C229" s="25">
        <f>SUM(C228)</f>
        <v>0</v>
      </c>
      <c r="D229" s="25">
        <f aca="true" t="shared" si="66" ref="D229:Q229">SUM(D228)</f>
        <v>0</v>
      </c>
      <c r="E229" s="25">
        <f t="shared" si="66"/>
        <v>0</v>
      </c>
      <c r="F229" s="25">
        <f t="shared" si="66"/>
        <v>0</v>
      </c>
      <c r="G229" s="25">
        <f t="shared" si="66"/>
        <v>0</v>
      </c>
      <c r="H229" s="25">
        <f t="shared" si="66"/>
        <v>0</v>
      </c>
      <c r="I229" s="25">
        <f t="shared" si="66"/>
        <v>0</v>
      </c>
      <c r="J229" s="25">
        <f t="shared" si="66"/>
        <v>0</v>
      </c>
      <c r="K229" s="25">
        <f t="shared" si="66"/>
        <v>0</v>
      </c>
      <c r="L229" s="25">
        <f t="shared" si="66"/>
        <v>0</v>
      </c>
      <c r="M229" s="25">
        <f t="shared" si="66"/>
        <v>0</v>
      </c>
      <c r="N229" s="25">
        <f t="shared" si="66"/>
        <v>0</v>
      </c>
      <c r="O229" s="25">
        <f t="shared" si="66"/>
        <v>0</v>
      </c>
      <c r="P229" s="25">
        <f t="shared" si="66"/>
        <v>0</v>
      </c>
      <c r="Q229" s="25">
        <f t="shared" si="66"/>
        <v>0</v>
      </c>
      <c r="U229" s="1"/>
    </row>
    <row r="230" spans="1:21" ht="23.25">
      <c r="A230" s="6"/>
      <c r="B230" s="9" t="s">
        <v>127</v>
      </c>
      <c r="C230" s="25">
        <f aca="true" t="shared" si="67" ref="C230:Q230">C216+C226+C229</f>
        <v>45</v>
      </c>
      <c r="D230" s="25">
        <f t="shared" si="67"/>
        <v>109</v>
      </c>
      <c r="E230" s="25">
        <f t="shared" si="67"/>
        <v>154</v>
      </c>
      <c r="F230" s="25">
        <f t="shared" si="67"/>
        <v>23</v>
      </c>
      <c r="G230" s="25">
        <f t="shared" si="67"/>
        <v>112</v>
      </c>
      <c r="H230" s="25">
        <f t="shared" si="67"/>
        <v>135</v>
      </c>
      <c r="I230" s="25">
        <f t="shared" si="67"/>
        <v>13</v>
      </c>
      <c r="J230" s="25">
        <f t="shared" si="67"/>
        <v>8</v>
      </c>
      <c r="K230" s="25">
        <f t="shared" si="67"/>
        <v>21</v>
      </c>
      <c r="L230" s="25">
        <f t="shared" si="67"/>
        <v>6</v>
      </c>
      <c r="M230" s="25">
        <f t="shared" si="67"/>
        <v>5</v>
      </c>
      <c r="N230" s="25">
        <f t="shared" si="67"/>
        <v>11</v>
      </c>
      <c r="O230" s="25">
        <f t="shared" si="67"/>
        <v>26</v>
      </c>
      <c r="P230" s="25">
        <f t="shared" si="67"/>
        <v>43</v>
      </c>
      <c r="Q230" s="25">
        <f t="shared" si="67"/>
        <v>69</v>
      </c>
      <c r="U230" s="1"/>
    </row>
    <row r="231" spans="1:21" ht="23.25">
      <c r="A231" s="6"/>
      <c r="B231" s="9" t="s">
        <v>17</v>
      </c>
      <c r="C231" s="25">
        <f aca="true" t="shared" si="68" ref="C231:Q231">C198+C230</f>
        <v>421</v>
      </c>
      <c r="D231" s="25">
        <f>D198+D230</f>
        <v>1350</v>
      </c>
      <c r="E231" s="25">
        <f>E198+E230</f>
        <v>1771</v>
      </c>
      <c r="F231" s="25">
        <f t="shared" si="68"/>
        <v>361</v>
      </c>
      <c r="G231" s="25">
        <f t="shared" si="68"/>
        <v>1161</v>
      </c>
      <c r="H231" s="25">
        <f t="shared" si="68"/>
        <v>1522</v>
      </c>
      <c r="I231" s="25">
        <f t="shared" si="68"/>
        <v>252</v>
      </c>
      <c r="J231" s="25">
        <f t="shared" si="68"/>
        <v>720</v>
      </c>
      <c r="K231" s="25">
        <f t="shared" si="68"/>
        <v>972</v>
      </c>
      <c r="L231" s="25">
        <f t="shared" si="68"/>
        <v>215</v>
      </c>
      <c r="M231" s="25">
        <f t="shared" si="68"/>
        <v>599</v>
      </c>
      <c r="N231" s="25">
        <f t="shared" si="68"/>
        <v>814</v>
      </c>
      <c r="O231" s="25">
        <f t="shared" si="68"/>
        <v>71</v>
      </c>
      <c r="P231" s="25">
        <f t="shared" si="68"/>
        <v>94</v>
      </c>
      <c r="Q231" s="25">
        <f t="shared" si="68"/>
        <v>165</v>
      </c>
      <c r="U231" s="1"/>
    </row>
    <row r="232" spans="1:21" ht="23.25">
      <c r="A232" s="15" t="s">
        <v>128</v>
      </c>
      <c r="B232" s="10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U232" s="1"/>
    </row>
    <row r="233" spans="1:21" ht="23.25">
      <c r="A233" s="15"/>
      <c r="B233" s="16" t="s">
        <v>11</v>
      </c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U233" s="1"/>
    </row>
    <row r="234" spans="1:21" ht="23.25">
      <c r="A234" s="6"/>
      <c r="B234" s="10" t="s">
        <v>129</v>
      </c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U234" s="1"/>
    </row>
    <row r="235" spans="1:21" ht="23.25">
      <c r="A235" s="6"/>
      <c r="B235" s="11" t="s">
        <v>130</v>
      </c>
      <c r="C235" s="25">
        <v>7</v>
      </c>
      <c r="D235" s="25">
        <v>31</v>
      </c>
      <c r="E235" s="25">
        <f t="shared" si="65"/>
        <v>38</v>
      </c>
      <c r="F235" s="25">
        <v>3</v>
      </c>
      <c r="G235" s="25">
        <v>36</v>
      </c>
      <c r="H235" s="25">
        <f t="shared" si="59"/>
        <v>39</v>
      </c>
      <c r="I235" s="25">
        <v>4</v>
      </c>
      <c r="J235" s="25">
        <v>27</v>
      </c>
      <c r="K235" s="25">
        <f>SUM(I235:J235)</f>
        <v>31</v>
      </c>
      <c r="L235" s="25">
        <v>5</v>
      </c>
      <c r="M235" s="25">
        <v>20</v>
      </c>
      <c r="N235" s="25">
        <f t="shared" si="61"/>
        <v>25</v>
      </c>
      <c r="O235" s="25">
        <v>0</v>
      </c>
      <c r="P235" s="25">
        <v>0</v>
      </c>
      <c r="Q235" s="25">
        <f t="shared" si="62"/>
        <v>0</v>
      </c>
      <c r="U235" s="1"/>
    </row>
    <row r="236" spans="1:21" ht="23.25">
      <c r="A236" s="6"/>
      <c r="B236" s="7" t="s">
        <v>131</v>
      </c>
      <c r="C236" s="25">
        <v>0</v>
      </c>
      <c r="D236" s="25">
        <v>0</v>
      </c>
      <c r="E236" s="25">
        <f t="shared" si="65"/>
        <v>0</v>
      </c>
      <c r="F236" s="25">
        <v>0</v>
      </c>
      <c r="G236" s="25">
        <v>0</v>
      </c>
      <c r="H236" s="25">
        <f t="shared" si="59"/>
        <v>0</v>
      </c>
      <c r="I236" s="25">
        <v>6</v>
      </c>
      <c r="J236" s="25">
        <v>35</v>
      </c>
      <c r="K236" s="25">
        <f t="shared" si="60"/>
        <v>41</v>
      </c>
      <c r="L236" s="25">
        <v>3</v>
      </c>
      <c r="M236" s="25">
        <v>17</v>
      </c>
      <c r="N236" s="25">
        <f t="shared" si="61"/>
        <v>20</v>
      </c>
      <c r="O236" s="25">
        <v>0</v>
      </c>
      <c r="P236" s="25">
        <v>0</v>
      </c>
      <c r="Q236" s="25">
        <f t="shared" si="62"/>
        <v>0</v>
      </c>
      <c r="U236" s="1"/>
    </row>
    <row r="237" spans="1:21" ht="23.25">
      <c r="A237" s="6"/>
      <c r="B237" s="7" t="s">
        <v>209</v>
      </c>
      <c r="C237" s="25">
        <v>16</v>
      </c>
      <c r="D237" s="25">
        <v>60</v>
      </c>
      <c r="E237" s="25">
        <f>SUM(C237:D237)</f>
        <v>76</v>
      </c>
      <c r="F237" s="25">
        <v>20</v>
      </c>
      <c r="G237" s="25">
        <v>31</v>
      </c>
      <c r="H237" s="25">
        <f>SUM(F237:G237)</f>
        <v>51</v>
      </c>
      <c r="I237" s="25">
        <v>0</v>
      </c>
      <c r="J237" s="25">
        <v>0</v>
      </c>
      <c r="K237" s="25">
        <f>SUM(I237:J237)</f>
        <v>0</v>
      </c>
      <c r="L237" s="25">
        <v>0</v>
      </c>
      <c r="M237" s="25">
        <v>0</v>
      </c>
      <c r="N237" s="25">
        <f>SUM(L237:M237)</f>
        <v>0</v>
      </c>
      <c r="O237" s="25">
        <v>0</v>
      </c>
      <c r="P237" s="25">
        <v>0</v>
      </c>
      <c r="Q237" s="25">
        <f>SUM(O237:P237)</f>
        <v>0</v>
      </c>
      <c r="U237" s="1"/>
    </row>
    <row r="238" spans="1:21" ht="23.25">
      <c r="A238" s="6"/>
      <c r="B238" s="7" t="s">
        <v>132</v>
      </c>
      <c r="C238" s="25">
        <v>21</v>
      </c>
      <c r="D238" s="25">
        <v>94</v>
      </c>
      <c r="E238" s="25">
        <f t="shared" si="65"/>
        <v>115</v>
      </c>
      <c r="F238" s="25">
        <v>18</v>
      </c>
      <c r="G238" s="25">
        <v>61</v>
      </c>
      <c r="H238" s="25">
        <f t="shared" si="59"/>
        <v>79</v>
      </c>
      <c r="I238" s="25">
        <v>23</v>
      </c>
      <c r="J238" s="25">
        <v>49</v>
      </c>
      <c r="K238" s="25">
        <f t="shared" si="60"/>
        <v>72</v>
      </c>
      <c r="L238" s="25">
        <v>12</v>
      </c>
      <c r="M238" s="25">
        <v>50</v>
      </c>
      <c r="N238" s="25">
        <f t="shared" si="61"/>
        <v>62</v>
      </c>
      <c r="O238" s="25">
        <f>6+1</f>
        <v>7</v>
      </c>
      <c r="P238" s="25">
        <f>7+4</f>
        <v>11</v>
      </c>
      <c r="Q238" s="25">
        <f t="shared" si="62"/>
        <v>18</v>
      </c>
      <c r="U238" s="1"/>
    </row>
    <row r="239" spans="1:21" ht="23.25">
      <c r="A239" s="6"/>
      <c r="B239" s="7" t="s">
        <v>133</v>
      </c>
      <c r="C239" s="25">
        <v>0</v>
      </c>
      <c r="D239" s="25">
        <v>0</v>
      </c>
      <c r="E239" s="25">
        <f t="shared" si="65"/>
        <v>0</v>
      </c>
      <c r="F239" s="25">
        <v>0</v>
      </c>
      <c r="G239" s="25">
        <v>0</v>
      </c>
      <c r="H239" s="25">
        <f t="shared" si="59"/>
        <v>0</v>
      </c>
      <c r="I239" s="25">
        <v>0</v>
      </c>
      <c r="J239" s="25">
        <v>0</v>
      </c>
      <c r="K239" s="25">
        <f t="shared" si="60"/>
        <v>0</v>
      </c>
      <c r="L239" s="25">
        <v>0</v>
      </c>
      <c r="M239" s="25">
        <v>0</v>
      </c>
      <c r="N239" s="25">
        <f t="shared" si="61"/>
        <v>0</v>
      </c>
      <c r="O239" s="25">
        <f>1+2</f>
        <v>3</v>
      </c>
      <c r="P239" s="25">
        <v>1</v>
      </c>
      <c r="Q239" s="25">
        <f t="shared" si="62"/>
        <v>4</v>
      </c>
      <c r="U239" s="1"/>
    </row>
    <row r="240" spans="1:21" ht="23.25">
      <c r="A240" s="6"/>
      <c r="B240" s="7" t="s">
        <v>134</v>
      </c>
      <c r="C240" s="25">
        <v>21</v>
      </c>
      <c r="D240" s="25">
        <v>70</v>
      </c>
      <c r="E240" s="25">
        <f t="shared" si="65"/>
        <v>91</v>
      </c>
      <c r="F240" s="25">
        <v>24</v>
      </c>
      <c r="G240" s="25">
        <v>45</v>
      </c>
      <c r="H240" s="25">
        <f t="shared" si="59"/>
        <v>69</v>
      </c>
      <c r="I240" s="25">
        <v>7</v>
      </c>
      <c r="J240" s="25">
        <v>41</v>
      </c>
      <c r="K240" s="25">
        <f>SUM(I240:J240)</f>
        <v>48</v>
      </c>
      <c r="L240" s="25">
        <v>10</v>
      </c>
      <c r="M240" s="25">
        <v>29</v>
      </c>
      <c r="N240" s="25">
        <f t="shared" si="61"/>
        <v>39</v>
      </c>
      <c r="O240" s="25">
        <v>0</v>
      </c>
      <c r="P240" s="25">
        <v>0</v>
      </c>
      <c r="Q240" s="25">
        <f t="shared" si="62"/>
        <v>0</v>
      </c>
      <c r="U240" s="1"/>
    </row>
    <row r="241" spans="1:21" ht="23.25">
      <c r="A241" s="6"/>
      <c r="B241" s="7" t="s">
        <v>135</v>
      </c>
      <c r="C241" s="25">
        <v>18</v>
      </c>
      <c r="D241" s="25">
        <v>32</v>
      </c>
      <c r="E241" s="25">
        <f t="shared" si="65"/>
        <v>50</v>
      </c>
      <c r="F241" s="25">
        <v>11</v>
      </c>
      <c r="G241" s="25">
        <v>24</v>
      </c>
      <c r="H241" s="25">
        <f t="shared" si="59"/>
        <v>35</v>
      </c>
      <c r="I241" s="25">
        <v>10</v>
      </c>
      <c r="J241" s="25">
        <v>27</v>
      </c>
      <c r="K241" s="25">
        <f t="shared" si="60"/>
        <v>37</v>
      </c>
      <c r="L241" s="25">
        <v>6</v>
      </c>
      <c r="M241" s="25">
        <v>15</v>
      </c>
      <c r="N241" s="25">
        <f t="shared" si="61"/>
        <v>21</v>
      </c>
      <c r="O241" s="25">
        <v>0</v>
      </c>
      <c r="P241" s="25">
        <v>0</v>
      </c>
      <c r="Q241" s="25">
        <f t="shared" si="62"/>
        <v>0</v>
      </c>
      <c r="U241" s="1"/>
    </row>
    <row r="242" spans="1:21" ht="23.25">
      <c r="A242" s="6"/>
      <c r="B242" s="7" t="s">
        <v>208</v>
      </c>
      <c r="C242" s="25">
        <v>0</v>
      </c>
      <c r="D242" s="25">
        <v>0</v>
      </c>
      <c r="E242" s="25">
        <f t="shared" si="65"/>
        <v>0</v>
      </c>
      <c r="F242" s="25">
        <v>0</v>
      </c>
      <c r="G242" s="25">
        <v>0</v>
      </c>
      <c r="H242" s="25">
        <f t="shared" si="59"/>
        <v>0</v>
      </c>
      <c r="I242" s="25">
        <v>0</v>
      </c>
      <c r="J242" s="25">
        <v>0</v>
      </c>
      <c r="K242" s="25">
        <f t="shared" si="60"/>
        <v>0</v>
      </c>
      <c r="L242" s="25">
        <v>0</v>
      </c>
      <c r="M242" s="25">
        <v>0</v>
      </c>
      <c r="N242" s="25">
        <f t="shared" si="61"/>
        <v>0</v>
      </c>
      <c r="O242" s="25">
        <v>0</v>
      </c>
      <c r="P242" s="25">
        <v>3</v>
      </c>
      <c r="Q242" s="25">
        <f t="shared" si="62"/>
        <v>3</v>
      </c>
      <c r="U242" s="1"/>
    </row>
    <row r="243" spans="1:21" ht="23.25">
      <c r="A243" s="6"/>
      <c r="B243" s="7" t="s">
        <v>136</v>
      </c>
      <c r="C243" s="25">
        <v>0</v>
      </c>
      <c r="D243" s="25">
        <v>0</v>
      </c>
      <c r="E243" s="25">
        <f t="shared" si="65"/>
        <v>0</v>
      </c>
      <c r="F243" s="25">
        <v>0</v>
      </c>
      <c r="G243" s="25">
        <v>0</v>
      </c>
      <c r="H243" s="25">
        <f t="shared" si="59"/>
        <v>0</v>
      </c>
      <c r="I243" s="25">
        <v>0</v>
      </c>
      <c r="J243" s="25">
        <v>0</v>
      </c>
      <c r="K243" s="25">
        <f t="shared" si="60"/>
        <v>0</v>
      </c>
      <c r="L243" s="25">
        <v>0</v>
      </c>
      <c r="M243" s="25">
        <v>0</v>
      </c>
      <c r="N243" s="25">
        <f t="shared" si="61"/>
        <v>0</v>
      </c>
      <c r="O243" s="25">
        <v>1</v>
      </c>
      <c r="P243" s="25">
        <v>1</v>
      </c>
      <c r="Q243" s="25">
        <f t="shared" si="62"/>
        <v>2</v>
      </c>
      <c r="U243" s="1"/>
    </row>
    <row r="244" spans="1:21" ht="23.25">
      <c r="A244" s="6"/>
      <c r="B244" s="7" t="s">
        <v>137</v>
      </c>
      <c r="C244" s="25">
        <v>0</v>
      </c>
      <c r="D244" s="25">
        <v>0</v>
      </c>
      <c r="E244" s="25">
        <f t="shared" si="65"/>
        <v>0</v>
      </c>
      <c r="F244" s="25">
        <v>0</v>
      </c>
      <c r="G244" s="25">
        <v>0</v>
      </c>
      <c r="H244" s="25">
        <f t="shared" si="59"/>
        <v>0</v>
      </c>
      <c r="I244" s="25">
        <v>0</v>
      </c>
      <c r="J244" s="25">
        <v>0</v>
      </c>
      <c r="K244" s="25">
        <f t="shared" si="60"/>
        <v>0</v>
      </c>
      <c r="L244" s="25">
        <v>0</v>
      </c>
      <c r="M244" s="25">
        <v>0</v>
      </c>
      <c r="N244" s="25">
        <f t="shared" si="61"/>
        <v>0</v>
      </c>
      <c r="O244" s="25">
        <f>1</f>
        <v>1</v>
      </c>
      <c r="P244" s="25">
        <f>2+1</f>
        <v>3</v>
      </c>
      <c r="Q244" s="25">
        <f t="shared" si="62"/>
        <v>4</v>
      </c>
      <c r="U244" s="1"/>
    </row>
    <row r="245" spans="1:21" ht="23.25">
      <c r="A245" s="6"/>
      <c r="B245" s="7" t="s">
        <v>138</v>
      </c>
      <c r="C245" s="25">
        <v>0</v>
      </c>
      <c r="D245" s="25">
        <v>0</v>
      </c>
      <c r="E245" s="25">
        <f t="shared" si="65"/>
        <v>0</v>
      </c>
      <c r="F245" s="25">
        <v>0</v>
      </c>
      <c r="G245" s="25">
        <v>0</v>
      </c>
      <c r="H245" s="25">
        <f t="shared" si="59"/>
        <v>0</v>
      </c>
      <c r="I245" s="25">
        <v>0</v>
      </c>
      <c r="J245" s="25">
        <v>0</v>
      </c>
      <c r="K245" s="25">
        <f t="shared" si="60"/>
        <v>0</v>
      </c>
      <c r="L245" s="25">
        <v>0</v>
      </c>
      <c r="M245" s="25">
        <v>0</v>
      </c>
      <c r="N245" s="25">
        <f t="shared" si="61"/>
        <v>0</v>
      </c>
      <c r="O245" s="25">
        <v>1</v>
      </c>
      <c r="P245" s="25">
        <v>9</v>
      </c>
      <c r="Q245" s="25">
        <f t="shared" si="62"/>
        <v>10</v>
      </c>
      <c r="U245" s="1"/>
    </row>
    <row r="246" spans="1:21" ht="23.25">
      <c r="A246" s="2"/>
      <c r="B246" s="3" t="s">
        <v>139</v>
      </c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U246" s="1"/>
    </row>
    <row r="247" spans="1:21" ht="23.25">
      <c r="A247" s="5"/>
      <c r="B247" s="11" t="s">
        <v>130</v>
      </c>
      <c r="C247" s="25">
        <v>6</v>
      </c>
      <c r="D247" s="25">
        <v>34</v>
      </c>
      <c r="E247" s="25">
        <f t="shared" si="65"/>
        <v>40</v>
      </c>
      <c r="F247" s="25">
        <v>1</v>
      </c>
      <c r="G247" s="25">
        <v>20</v>
      </c>
      <c r="H247" s="25">
        <f t="shared" si="59"/>
        <v>21</v>
      </c>
      <c r="I247" s="25">
        <v>0</v>
      </c>
      <c r="J247" s="25">
        <v>0</v>
      </c>
      <c r="K247" s="25">
        <f t="shared" si="60"/>
        <v>0</v>
      </c>
      <c r="L247" s="25">
        <v>0</v>
      </c>
      <c r="M247" s="25">
        <v>0</v>
      </c>
      <c r="N247" s="25">
        <f t="shared" si="61"/>
        <v>0</v>
      </c>
      <c r="O247" s="25">
        <v>0</v>
      </c>
      <c r="P247" s="25">
        <v>0</v>
      </c>
      <c r="Q247" s="25">
        <f t="shared" si="62"/>
        <v>0</v>
      </c>
      <c r="U247" s="1"/>
    </row>
    <row r="248" spans="1:21" ht="23.25" hidden="1">
      <c r="A248" s="6"/>
      <c r="B248" s="7" t="s">
        <v>131</v>
      </c>
      <c r="C248" s="25"/>
      <c r="D248" s="25"/>
      <c r="E248" s="25">
        <f t="shared" si="65"/>
        <v>0</v>
      </c>
      <c r="F248" s="25"/>
      <c r="G248" s="25"/>
      <c r="H248" s="25">
        <f t="shared" si="59"/>
        <v>0</v>
      </c>
      <c r="I248" s="25"/>
      <c r="J248" s="25"/>
      <c r="K248" s="25">
        <f t="shared" si="60"/>
        <v>0</v>
      </c>
      <c r="L248" s="25"/>
      <c r="M248" s="25"/>
      <c r="N248" s="25">
        <f t="shared" si="61"/>
        <v>0</v>
      </c>
      <c r="O248" s="25"/>
      <c r="P248" s="25"/>
      <c r="Q248" s="25">
        <f t="shared" si="62"/>
        <v>0</v>
      </c>
      <c r="U248" s="1"/>
    </row>
    <row r="249" spans="1:21" ht="23.25">
      <c r="A249" s="6"/>
      <c r="B249" s="7" t="s">
        <v>132</v>
      </c>
      <c r="C249" s="25">
        <v>15</v>
      </c>
      <c r="D249" s="25">
        <v>67</v>
      </c>
      <c r="E249" s="25">
        <f t="shared" si="65"/>
        <v>82</v>
      </c>
      <c r="F249" s="25">
        <v>11</v>
      </c>
      <c r="G249" s="25">
        <f>37+1</f>
        <v>38</v>
      </c>
      <c r="H249" s="25">
        <f t="shared" si="59"/>
        <v>49</v>
      </c>
      <c r="I249" s="25">
        <f>1+1</f>
        <v>2</v>
      </c>
      <c r="J249" s="25">
        <f>11+1</f>
        <v>12</v>
      </c>
      <c r="K249" s="25">
        <f t="shared" si="60"/>
        <v>14</v>
      </c>
      <c r="L249" s="25">
        <v>1</v>
      </c>
      <c r="M249" s="25">
        <v>3</v>
      </c>
      <c r="N249" s="25">
        <f t="shared" si="61"/>
        <v>4</v>
      </c>
      <c r="O249" s="25">
        <v>0</v>
      </c>
      <c r="P249" s="25">
        <v>0</v>
      </c>
      <c r="Q249" s="25">
        <f t="shared" si="62"/>
        <v>0</v>
      </c>
      <c r="U249" s="1"/>
    </row>
    <row r="250" spans="1:21" ht="23.25">
      <c r="A250" s="6"/>
      <c r="B250" s="7" t="s">
        <v>135</v>
      </c>
      <c r="C250" s="25">
        <v>3</v>
      </c>
      <c r="D250" s="25">
        <v>15</v>
      </c>
      <c r="E250" s="25">
        <f t="shared" si="65"/>
        <v>18</v>
      </c>
      <c r="F250" s="25">
        <v>5</v>
      </c>
      <c r="G250" s="25">
        <v>9</v>
      </c>
      <c r="H250" s="25">
        <f t="shared" si="59"/>
        <v>14</v>
      </c>
      <c r="I250" s="25">
        <v>0</v>
      </c>
      <c r="J250" s="25">
        <v>0</v>
      </c>
      <c r="K250" s="25">
        <f t="shared" si="60"/>
        <v>0</v>
      </c>
      <c r="L250" s="25">
        <v>0</v>
      </c>
      <c r="M250" s="25">
        <v>0</v>
      </c>
      <c r="N250" s="25">
        <f t="shared" si="61"/>
        <v>0</v>
      </c>
      <c r="O250" s="25">
        <v>0</v>
      </c>
      <c r="P250" s="25">
        <v>0</v>
      </c>
      <c r="Q250" s="25">
        <f t="shared" si="62"/>
        <v>0</v>
      </c>
      <c r="U250" s="1"/>
    </row>
    <row r="251" spans="1:21" ht="23.25">
      <c r="A251" s="6"/>
      <c r="B251" s="9" t="s">
        <v>15</v>
      </c>
      <c r="C251" s="25">
        <f>SUM(C235:C250)</f>
        <v>107</v>
      </c>
      <c r="D251" s="25">
        <f aca="true" t="shared" si="69" ref="D251:Q251">SUM(D235:D250)</f>
        <v>403</v>
      </c>
      <c r="E251" s="25">
        <f t="shared" si="69"/>
        <v>510</v>
      </c>
      <c r="F251" s="25">
        <f t="shared" si="69"/>
        <v>93</v>
      </c>
      <c r="G251" s="25">
        <f t="shared" si="69"/>
        <v>264</v>
      </c>
      <c r="H251" s="25">
        <f t="shared" si="69"/>
        <v>357</v>
      </c>
      <c r="I251" s="25">
        <f t="shared" si="69"/>
        <v>52</v>
      </c>
      <c r="J251" s="25">
        <f t="shared" si="69"/>
        <v>191</v>
      </c>
      <c r="K251" s="25">
        <f t="shared" si="69"/>
        <v>243</v>
      </c>
      <c r="L251" s="25">
        <f t="shared" si="69"/>
        <v>37</v>
      </c>
      <c r="M251" s="25">
        <f t="shared" si="69"/>
        <v>134</v>
      </c>
      <c r="N251" s="25">
        <f t="shared" si="69"/>
        <v>171</v>
      </c>
      <c r="O251" s="25">
        <f t="shared" si="69"/>
        <v>13</v>
      </c>
      <c r="P251" s="25">
        <f t="shared" si="69"/>
        <v>28</v>
      </c>
      <c r="Q251" s="25">
        <f t="shared" si="69"/>
        <v>41</v>
      </c>
      <c r="U251" s="1"/>
    </row>
    <row r="252" spans="1:21" ht="23.25">
      <c r="A252" s="6"/>
      <c r="B252" s="10" t="s">
        <v>32</v>
      </c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U252" s="1"/>
    </row>
    <row r="253" spans="1:21" ht="23.25">
      <c r="A253" s="2"/>
      <c r="B253" s="12" t="s">
        <v>140</v>
      </c>
      <c r="C253" s="25">
        <v>3</v>
      </c>
      <c r="D253" s="25">
        <v>89</v>
      </c>
      <c r="E253" s="25">
        <f t="shared" si="65"/>
        <v>92</v>
      </c>
      <c r="F253" s="25">
        <v>1</v>
      </c>
      <c r="G253" s="25">
        <v>51</v>
      </c>
      <c r="H253" s="25">
        <f t="shared" si="59"/>
        <v>52</v>
      </c>
      <c r="I253" s="25">
        <v>2</v>
      </c>
      <c r="J253" s="25">
        <v>43</v>
      </c>
      <c r="K253" s="25">
        <f t="shared" si="60"/>
        <v>45</v>
      </c>
      <c r="L253" s="25">
        <v>1</v>
      </c>
      <c r="M253" s="25">
        <v>37</v>
      </c>
      <c r="N253" s="25">
        <f t="shared" si="61"/>
        <v>38</v>
      </c>
      <c r="O253" s="25">
        <v>0</v>
      </c>
      <c r="P253" s="25">
        <v>0</v>
      </c>
      <c r="Q253" s="25">
        <f t="shared" si="62"/>
        <v>0</v>
      </c>
      <c r="U253" s="1"/>
    </row>
    <row r="254" spans="1:21" ht="23.25">
      <c r="A254" s="2"/>
      <c r="B254" s="8" t="s">
        <v>15</v>
      </c>
      <c r="C254" s="25">
        <f>SUM(C253)</f>
        <v>3</v>
      </c>
      <c r="D254" s="25">
        <f aca="true" t="shared" si="70" ref="D254:Q254">SUM(D253)</f>
        <v>89</v>
      </c>
      <c r="E254" s="25">
        <f t="shared" si="70"/>
        <v>92</v>
      </c>
      <c r="F254" s="25">
        <f t="shared" si="70"/>
        <v>1</v>
      </c>
      <c r="G254" s="25">
        <f t="shared" si="70"/>
        <v>51</v>
      </c>
      <c r="H254" s="25">
        <f t="shared" si="70"/>
        <v>52</v>
      </c>
      <c r="I254" s="25">
        <f t="shared" si="70"/>
        <v>2</v>
      </c>
      <c r="J254" s="25">
        <f t="shared" si="70"/>
        <v>43</v>
      </c>
      <c r="K254" s="25">
        <f t="shared" si="70"/>
        <v>45</v>
      </c>
      <c r="L254" s="25">
        <f t="shared" si="70"/>
        <v>1</v>
      </c>
      <c r="M254" s="25">
        <f t="shared" si="70"/>
        <v>37</v>
      </c>
      <c r="N254" s="25">
        <f t="shared" si="70"/>
        <v>38</v>
      </c>
      <c r="O254" s="25">
        <f t="shared" si="70"/>
        <v>0</v>
      </c>
      <c r="P254" s="25">
        <f t="shared" si="70"/>
        <v>0</v>
      </c>
      <c r="Q254" s="25">
        <f t="shared" si="70"/>
        <v>0</v>
      </c>
      <c r="U254" s="1"/>
    </row>
    <row r="255" spans="1:21" ht="23.25">
      <c r="A255" s="6"/>
      <c r="B255" s="9" t="s">
        <v>16</v>
      </c>
      <c r="C255" s="25">
        <f>C251+C254</f>
        <v>110</v>
      </c>
      <c r="D255" s="25">
        <f aca="true" t="shared" si="71" ref="D255:Q255">D251+D254</f>
        <v>492</v>
      </c>
      <c r="E255" s="25">
        <f t="shared" si="71"/>
        <v>602</v>
      </c>
      <c r="F255" s="25">
        <f t="shared" si="71"/>
        <v>94</v>
      </c>
      <c r="G255" s="25">
        <f t="shared" si="71"/>
        <v>315</v>
      </c>
      <c r="H255" s="25">
        <f t="shared" si="71"/>
        <v>409</v>
      </c>
      <c r="I255" s="25">
        <f t="shared" si="71"/>
        <v>54</v>
      </c>
      <c r="J255" s="25">
        <f t="shared" si="71"/>
        <v>234</v>
      </c>
      <c r="K255" s="25">
        <f t="shared" si="71"/>
        <v>288</v>
      </c>
      <c r="L255" s="25">
        <f t="shared" si="71"/>
        <v>38</v>
      </c>
      <c r="M255" s="25">
        <f t="shared" si="71"/>
        <v>171</v>
      </c>
      <c r="N255" s="25">
        <f t="shared" si="71"/>
        <v>209</v>
      </c>
      <c r="O255" s="25">
        <f t="shared" si="71"/>
        <v>13</v>
      </c>
      <c r="P255" s="25">
        <f t="shared" si="71"/>
        <v>28</v>
      </c>
      <c r="Q255" s="25">
        <f t="shared" si="71"/>
        <v>41</v>
      </c>
      <c r="U255" s="1"/>
    </row>
    <row r="256" spans="1:21" ht="23.25" hidden="1">
      <c r="A256" s="6"/>
      <c r="B256" s="16" t="s">
        <v>35</v>
      </c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U256" s="1"/>
    </row>
    <row r="257" spans="1:21" ht="23.25" hidden="1">
      <c r="A257" s="6"/>
      <c r="B257" s="10" t="s">
        <v>141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U257" s="1"/>
    </row>
    <row r="258" spans="1:21" ht="23.25" hidden="1">
      <c r="A258" s="6"/>
      <c r="B258" s="13" t="s">
        <v>142</v>
      </c>
      <c r="C258" s="25">
        <v>0</v>
      </c>
      <c r="D258" s="25">
        <v>0</v>
      </c>
      <c r="E258" s="25">
        <f t="shared" si="65"/>
        <v>0</v>
      </c>
      <c r="F258" s="25">
        <v>0</v>
      </c>
      <c r="G258" s="25">
        <v>0</v>
      </c>
      <c r="H258" s="25">
        <f t="shared" si="59"/>
        <v>0</v>
      </c>
      <c r="I258" s="25">
        <v>0</v>
      </c>
      <c r="J258" s="25">
        <v>0</v>
      </c>
      <c r="K258" s="25">
        <f t="shared" si="60"/>
        <v>0</v>
      </c>
      <c r="L258" s="25">
        <v>0</v>
      </c>
      <c r="M258" s="25">
        <v>0</v>
      </c>
      <c r="N258" s="25">
        <f t="shared" si="61"/>
        <v>0</v>
      </c>
      <c r="O258" s="25">
        <v>0</v>
      </c>
      <c r="P258" s="25">
        <v>0</v>
      </c>
      <c r="Q258" s="25">
        <f t="shared" si="62"/>
        <v>0</v>
      </c>
      <c r="U258" s="1"/>
    </row>
    <row r="259" spans="1:21" ht="23.25" hidden="1">
      <c r="A259" s="6"/>
      <c r="B259" s="9" t="s">
        <v>15</v>
      </c>
      <c r="C259" s="25">
        <f>SUM(C258)</f>
        <v>0</v>
      </c>
      <c r="D259" s="25">
        <f aca="true" t="shared" si="72" ref="D259:Q259">SUM(D258)</f>
        <v>0</v>
      </c>
      <c r="E259" s="25">
        <f t="shared" si="72"/>
        <v>0</v>
      </c>
      <c r="F259" s="25">
        <f t="shared" si="72"/>
        <v>0</v>
      </c>
      <c r="G259" s="25">
        <f t="shared" si="72"/>
        <v>0</v>
      </c>
      <c r="H259" s="25">
        <f t="shared" si="72"/>
        <v>0</v>
      </c>
      <c r="I259" s="25">
        <f t="shared" si="72"/>
        <v>0</v>
      </c>
      <c r="J259" s="25">
        <f t="shared" si="72"/>
        <v>0</v>
      </c>
      <c r="K259" s="25">
        <f t="shared" si="72"/>
        <v>0</v>
      </c>
      <c r="L259" s="25">
        <f t="shared" si="72"/>
        <v>0</v>
      </c>
      <c r="M259" s="25">
        <f t="shared" si="72"/>
        <v>0</v>
      </c>
      <c r="N259" s="25">
        <f t="shared" si="72"/>
        <v>0</v>
      </c>
      <c r="O259" s="25">
        <f t="shared" si="72"/>
        <v>0</v>
      </c>
      <c r="P259" s="25">
        <f t="shared" si="72"/>
        <v>0</v>
      </c>
      <c r="Q259" s="25">
        <f t="shared" si="72"/>
        <v>0</v>
      </c>
      <c r="U259" s="1"/>
    </row>
    <row r="260" spans="1:21" ht="23.25" hidden="1">
      <c r="A260" s="6"/>
      <c r="B260" s="9" t="s">
        <v>127</v>
      </c>
      <c r="C260" s="25">
        <f>C259</f>
        <v>0</v>
      </c>
      <c r="D260" s="25">
        <f aca="true" t="shared" si="73" ref="D260:Q260">D259</f>
        <v>0</v>
      </c>
      <c r="E260" s="25">
        <f t="shared" si="73"/>
        <v>0</v>
      </c>
      <c r="F260" s="25">
        <f t="shared" si="73"/>
        <v>0</v>
      </c>
      <c r="G260" s="25">
        <f t="shared" si="73"/>
        <v>0</v>
      </c>
      <c r="H260" s="25">
        <f t="shared" si="73"/>
        <v>0</v>
      </c>
      <c r="I260" s="25">
        <f t="shared" si="73"/>
        <v>0</v>
      </c>
      <c r="J260" s="25">
        <f t="shared" si="73"/>
        <v>0</v>
      </c>
      <c r="K260" s="25">
        <f t="shared" si="73"/>
        <v>0</v>
      </c>
      <c r="L260" s="25">
        <f t="shared" si="73"/>
        <v>0</v>
      </c>
      <c r="M260" s="25">
        <f t="shared" si="73"/>
        <v>0</v>
      </c>
      <c r="N260" s="25">
        <f t="shared" si="73"/>
        <v>0</v>
      </c>
      <c r="O260" s="25">
        <f t="shared" si="73"/>
        <v>0</v>
      </c>
      <c r="P260" s="25">
        <f t="shared" si="73"/>
        <v>0</v>
      </c>
      <c r="Q260" s="25">
        <f t="shared" si="73"/>
        <v>0</v>
      </c>
      <c r="U260" s="1"/>
    </row>
    <row r="261" spans="1:21" ht="23.25">
      <c r="A261" s="6"/>
      <c r="B261" s="9" t="s">
        <v>17</v>
      </c>
      <c r="C261" s="25">
        <f>C255</f>
        <v>110</v>
      </c>
      <c r="D261" s="25">
        <f aca="true" t="shared" si="74" ref="D261:Q261">D255</f>
        <v>492</v>
      </c>
      <c r="E261" s="25">
        <f t="shared" si="74"/>
        <v>602</v>
      </c>
      <c r="F261" s="25">
        <f t="shared" si="74"/>
        <v>94</v>
      </c>
      <c r="G261" s="25">
        <f t="shared" si="74"/>
        <v>315</v>
      </c>
      <c r="H261" s="25">
        <f t="shared" si="74"/>
        <v>409</v>
      </c>
      <c r="I261" s="25">
        <f t="shared" si="74"/>
        <v>54</v>
      </c>
      <c r="J261" s="25">
        <f t="shared" si="74"/>
        <v>234</v>
      </c>
      <c r="K261" s="25">
        <f t="shared" si="74"/>
        <v>288</v>
      </c>
      <c r="L261" s="25">
        <f t="shared" si="74"/>
        <v>38</v>
      </c>
      <c r="M261" s="25">
        <f t="shared" si="74"/>
        <v>171</v>
      </c>
      <c r="N261" s="25">
        <f t="shared" si="74"/>
        <v>209</v>
      </c>
      <c r="O261" s="25">
        <f t="shared" si="74"/>
        <v>13</v>
      </c>
      <c r="P261" s="25">
        <f t="shared" si="74"/>
        <v>28</v>
      </c>
      <c r="Q261" s="25">
        <f t="shared" si="74"/>
        <v>41</v>
      </c>
      <c r="U261" s="1"/>
    </row>
    <row r="262" spans="1:21" ht="23.25">
      <c r="A262" s="15" t="s">
        <v>143</v>
      </c>
      <c r="B262" s="19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U262" s="1"/>
    </row>
    <row r="263" spans="1:21" ht="23.25">
      <c r="A263" s="15"/>
      <c r="B263" s="14" t="s">
        <v>11</v>
      </c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U263" s="1"/>
    </row>
    <row r="264" spans="1:21" ht="23.25">
      <c r="A264" s="2"/>
      <c r="B264" s="3" t="s">
        <v>144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U264" s="1"/>
    </row>
    <row r="265" spans="1:21" ht="23.25">
      <c r="A265" s="2"/>
      <c r="B265" s="11" t="s">
        <v>145</v>
      </c>
      <c r="C265" s="25">
        <v>9</v>
      </c>
      <c r="D265" s="25">
        <v>8</v>
      </c>
      <c r="E265" s="25">
        <f t="shared" si="65"/>
        <v>17</v>
      </c>
      <c r="F265" s="25">
        <v>15</v>
      </c>
      <c r="G265" s="25">
        <v>6</v>
      </c>
      <c r="H265" s="25">
        <f t="shared" si="59"/>
        <v>21</v>
      </c>
      <c r="I265" s="25">
        <v>17</v>
      </c>
      <c r="J265" s="25">
        <v>7</v>
      </c>
      <c r="K265" s="25">
        <f t="shared" si="60"/>
        <v>24</v>
      </c>
      <c r="L265" s="25">
        <v>10</v>
      </c>
      <c r="M265" s="25">
        <v>9</v>
      </c>
      <c r="N265" s="25">
        <f t="shared" si="61"/>
        <v>19</v>
      </c>
      <c r="O265" s="25">
        <v>2</v>
      </c>
      <c r="P265" s="25">
        <v>0</v>
      </c>
      <c r="Q265" s="25">
        <f t="shared" si="62"/>
        <v>2</v>
      </c>
      <c r="U265" s="1"/>
    </row>
    <row r="266" spans="1:21" ht="23.25">
      <c r="A266" s="5"/>
      <c r="B266" s="12" t="s">
        <v>146</v>
      </c>
      <c r="C266" s="25">
        <v>11</v>
      </c>
      <c r="D266" s="25">
        <v>6</v>
      </c>
      <c r="E266" s="25">
        <f t="shared" si="65"/>
        <v>17</v>
      </c>
      <c r="F266" s="25">
        <v>13</v>
      </c>
      <c r="G266" s="25">
        <v>2</v>
      </c>
      <c r="H266" s="25">
        <f>SUM(F266:G266)</f>
        <v>15</v>
      </c>
      <c r="I266" s="25">
        <v>13</v>
      </c>
      <c r="J266" s="25">
        <v>3</v>
      </c>
      <c r="K266" s="25">
        <f t="shared" si="60"/>
        <v>16</v>
      </c>
      <c r="L266" s="25">
        <v>7</v>
      </c>
      <c r="M266" s="25">
        <v>5</v>
      </c>
      <c r="N266" s="25">
        <f t="shared" si="61"/>
        <v>12</v>
      </c>
      <c r="O266" s="25">
        <v>2</v>
      </c>
      <c r="P266" s="25">
        <v>1</v>
      </c>
      <c r="Q266" s="25">
        <f t="shared" si="62"/>
        <v>3</v>
      </c>
      <c r="U266" s="1"/>
    </row>
    <row r="267" spans="1:21" ht="23.25">
      <c r="A267" s="6"/>
      <c r="B267" s="7" t="s">
        <v>147</v>
      </c>
      <c r="C267" s="25">
        <v>9</v>
      </c>
      <c r="D267" s="25">
        <v>5</v>
      </c>
      <c r="E267" s="25">
        <f t="shared" si="65"/>
        <v>14</v>
      </c>
      <c r="F267" s="25">
        <v>5</v>
      </c>
      <c r="G267" s="25">
        <v>11</v>
      </c>
      <c r="H267" s="25">
        <f t="shared" si="59"/>
        <v>16</v>
      </c>
      <c r="I267" s="25">
        <v>11</v>
      </c>
      <c r="J267" s="25">
        <v>7</v>
      </c>
      <c r="K267" s="25">
        <f t="shared" si="60"/>
        <v>18</v>
      </c>
      <c r="L267" s="25">
        <v>7</v>
      </c>
      <c r="M267" s="25">
        <v>4</v>
      </c>
      <c r="N267" s="25">
        <f>SUM(L267:M267)</f>
        <v>11</v>
      </c>
      <c r="O267" s="25">
        <v>5</v>
      </c>
      <c r="P267" s="25">
        <v>2</v>
      </c>
      <c r="Q267" s="25">
        <f t="shared" si="62"/>
        <v>7</v>
      </c>
      <c r="U267" s="1"/>
    </row>
    <row r="268" spans="1:21" ht="23.25">
      <c r="A268" s="6"/>
      <c r="B268" s="7" t="s">
        <v>148</v>
      </c>
      <c r="C268" s="25">
        <v>9</v>
      </c>
      <c r="D268" s="25">
        <v>10</v>
      </c>
      <c r="E268" s="25">
        <f t="shared" si="65"/>
        <v>19</v>
      </c>
      <c r="F268" s="25">
        <v>8</v>
      </c>
      <c r="G268" s="25">
        <v>10</v>
      </c>
      <c r="H268" s="25">
        <f t="shared" si="59"/>
        <v>18</v>
      </c>
      <c r="I268" s="25">
        <v>10</v>
      </c>
      <c r="J268" s="25">
        <v>10</v>
      </c>
      <c r="K268" s="25">
        <f t="shared" si="60"/>
        <v>20</v>
      </c>
      <c r="L268" s="25">
        <v>11</v>
      </c>
      <c r="M268" s="25">
        <v>7</v>
      </c>
      <c r="N268" s="25">
        <f t="shared" si="61"/>
        <v>18</v>
      </c>
      <c r="O268" s="25">
        <f>1+2</f>
        <v>3</v>
      </c>
      <c r="P268" s="25">
        <v>1</v>
      </c>
      <c r="Q268" s="25">
        <f t="shared" si="62"/>
        <v>4</v>
      </c>
      <c r="U268" s="1"/>
    </row>
    <row r="269" spans="1:21" ht="23.25">
      <c r="A269" s="6"/>
      <c r="B269" s="7" t="s">
        <v>149</v>
      </c>
      <c r="C269" s="25">
        <v>11</v>
      </c>
      <c r="D269" s="25">
        <v>11</v>
      </c>
      <c r="E269" s="25">
        <f t="shared" si="65"/>
        <v>22</v>
      </c>
      <c r="F269" s="25">
        <v>3</v>
      </c>
      <c r="G269" s="25">
        <v>10</v>
      </c>
      <c r="H269" s="25">
        <f t="shared" si="59"/>
        <v>13</v>
      </c>
      <c r="I269" s="25">
        <v>9</v>
      </c>
      <c r="J269" s="25">
        <v>8</v>
      </c>
      <c r="K269" s="25">
        <f t="shared" si="60"/>
        <v>17</v>
      </c>
      <c r="L269" s="25">
        <v>4</v>
      </c>
      <c r="M269" s="25">
        <v>12</v>
      </c>
      <c r="N269" s="25">
        <f t="shared" si="61"/>
        <v>16</v>
      </c>
      <c r="O269" s="25">
        <f>1+1</f>
        <v>2</v>
      </c>
      <c r="P269" s="25">
        <v>1</v>
      </c>
      <c r="Q269" s="25">
        <f t="shared" si="62"/>
        <v>3</v>
      </c>
      <c r="U269" s="1"/>
    </row>
    <row r="270" spans="1:21" ht="23.25">
      <c r="A270" s="6"/>
      <c r="B270" s="7" t="s">
        <v>150</v>
      </c>
      <c r="C270" s="25">
        <v>8</v>
      </c>
      <c r="D270" s="25">
        <v>11</v>
      </c>
      <c r="E270" s="25">
        <f t="shared" si="65"/>
        <v>19</v>
      </c>
      <c r="F270" s="25">
        <v>11</v>
      </c>
      <c r="G270" s="25">
        <v>7</v>
      </c>
      <c r="H270" s="25">
        <f t="shared" si="59"/>
        <v>18</v>
      </c>
      <c r="I270" s="25">
        <v>7</v>
      </c>
      <c r="J270" s="25">
        <v>15</v>
      </c>
      <c r="K270" s="25">
        <f t="shared" si="60"/>
        <v>22</v>
      </c>
      <c r="L270" s="25">
        <v>14</v>
      </c>
      <c r="M270" s="25">
        <v>4</v>
      </c>
      <c r="N270" s="25">
        <f t="shared" si="61"/>
        <v>18</v>
      </c>
      <c r="O270" s="25">
        <v>2</v>
      </c>
      <c r="P270" s="25">
        <f>2+1</f>
        <v>3</v>
      </c>
      <c r="Q270" s="25">
        <f t="shared" si="62"/>
        <v>5</v>
      </c>
      <c r="U270" s="1"/>
    </row>
    <row r="271" spans="1:21" ht="23.25">
      <c r="A271" s="6"/>
      <c r="B271" s="7" t="s">
        <v>151</v>
      </c>
      <c r="C271" s="25">
        <v>11</v>
      </c>
      <c r="D271" s="25">
        <v>7</v>
      </c>
      <c r="E271" s="25">
        <f t="shared" si="65"/>
        <v>18</v>
      </c>
      <c r="F271" s="25">
        <v>5</v>
      </c>
      <c r="G271" s="25">
        <v>6</v>
      </c>
      <c r="H271" s="25">
        <f t="shared" si="59"/>
        <v>11</v>
      </c>
      <c r="I271" s="25">
        <v>5</v>
      </c>
      <c r="J271" s="25">
        <v>4</v>
      </c>
      <c r="K271" s="25">
        <f t="shared" si="60"/>
        <v>9</v>
      </c>
      <c r="L271" s="25">
        <v>6</v>
      </c>
      <c r="M271" s="25">
        <v>5</v>
      </c>
      <c r="N271" s="25">
        <f t="shared" si="61"/>
        <v>11</v>
      </c>
      <c r="O271" s="25">
        <f>7+2</f>
        <v>9</v>
      </c>
      <c r="P271" s="25">
        <v>1</v>
      </c>
      <c r="Q271" s="25">
        <f t="shared" si="62"/>
        <v>10</v>
      </c>
      <c r="U271" s="1"/>
    </row>
    <row r="272" spans="1:21" ht="23.25">
      <c r="A272" s="6"/>
      <c r="B272" s="7" t="s">
        <v>152</v>
      </c>
      <c r="C272" s="25">
        <v>9</v>
      </c>
      <c r="D272" s="25">
        <v>19</v>
      </c>
      <c r="E272" s="25">
        <f t="shared" si="65"/>
        <v>28</v>
      </c>
      <c r="F272" s="25">
        <v>10</v>
      </c>
      <c r="G272" s="25">
        <v>15</v>
      </c>
      <c r="H272" s="25">
        <f t="shared" si="59"/>
        <v>25</v>
      </c>
      <c r="I272" s="25">
        <v>8</v>
      </c>
      <c r="J272" s="25">
        <v>14</v>
      </c>
      <c r="K272" s="25">
        <f t="shared" si="60"/>
        <v>22</v>
      </c>
      <c r="L272" s="25">
        <v>3</v>
      </c>
      <c r="M272" s="25">
        <v>17</v>
      </c>
      <c r="N272" s="25">
        <f t="shared" si="61"/>
        <v>20</v>
      </c>
      <c r="O272" s="25">
        <v>1</v>
      </c>
      <c r="P272" s="25">
        <v>2</v>
      </c>
      <c r="Q272" s="25">
        <f t="shared" si="62"/>
        <v>3</v>
      </c>
      <c r="U272" s="1"/>
    </row>
    <row r="273" spans="1:21" ht="23.25">
      <c r="A273" s="6"/>
      <c r="B273" s="7" t="s">
        <v>153</v>
      </c>
      <c r="C273" s="25">
        <v>17</v>
      </c>
      <c r="D273" s="25">
        <v>32</v>
      </c>
      <c r="E273" s="25">
        <f t="shared" si="65"/>
        <v>49</v>
      </c>
      <c r="F273" s="25">
        <v>7</v>
      </c>
      <c r="G273" s="25">
        <v>17</v>
      </c>
      <c r="H273" s="25">
        <f t="shared" si="59"/>
        <v>24</v>
      </c>
      <c r="I273" s="25">
        <v>8</v>
      </c>
      <c r="J273" s="25">
        <v>15</v>
      </c>
      <c r="K273" s="25">
        <f t="shared" si="60"/>
        <v>23</v>
      </c>
      <c r="L273" s="25">
        <v>10</v>
      </c>
      <c r="M273" s="25">
        <v>17</v>
      </c>
      <c r="N273" s="25">
        <f t="shared" si="61"/>
        <v>27</v>
      </c>
      <c r="O273" s="25">
        <v>0</v>
      </c>
      <c r="P273" s="25">
        <v>0</v>
      </c>
      <c r="Q273" s="25">
        <f t="shared" si="62"/>
        <v>0</v>
      </c>
      <c r="U273" s="1"/>
    </row>
    <row r="274" spans="1:21" ht="23.25">
      <c r="A274" s="6"/>
      <c r="B274" s="7" t="s">
        <v>154</v>
      </c>
      <c r="C274" s="25">
        <v>12</v>
      </c>
      <c r="D274" s="25">
        <v>18</v>
      </c>
      <c r="E274" s="25">
        <f t="shared" si="65"/>
        <v>30</v>
      </c>
      <c r="F274" s="25">
        <v>12</v>
      </c>
      <c r="G274" s="25">
        <v>15</v>
      </c>
      <c r="H274" s="25">
        <f t="shared" si="59"/>
        <v>27</v>
      </c>
      <c r="I274" s="25">
        <v>10</v>
      </c>
      <c r="J274" s="25">
        <v>17</v>
      </c>
      <c r="K274" s="25">
        <f t="shared" si="60"/>
        <v>27</v>
      </c>
      <c r="L274" s="25">
        <v>10</v>
      </c>
      <c r="M274" s="25">
        <v>14</v>
      </c>
      <c r="N274" s="25">
        <f t="shared" si="61"/>
        <v>24</v>
      </c>
      <c r="O274" s="25">
        <f>2+1</f>
        <v>3</v>
      </c>
      <c r="P274" s="25">
        <v>0</v>
      </c>
      <c r="Q274" s="25">
        <f t="shared" si="62"/>
        <v>3</v>
      </c>
      <c r="U274" s="1"/>
    </row>
    <row r="275" spans="1:21" ht="23.25">
      <c r="A275" s="6"/>
      <c r="B275" s="7" t="s">
        <v>155</v>
      </c>
      <c r="C275" s="25">
        <v>13</v>
      </c>
      <c r="D275" s="25">
        <v>25</v>
      </c>
      <c r="E275" s="25">
        <f t="shared" si="65"/>
        <v>38</v>
      </c>
      <c r="F275" s="25">
        <v>10</v>
      </c>
      <c r="G275" s="25">
        <v>15</v>
      </c>
      <c r="H275" s="25">
        <f t="shared" si="59"/>
        <v>25</v>
      </c>
      <c r="I275" s="25">
        <v>8</v>
      </c>
      <c r="J275" s="25">
        <v>23</v>
      </c>
      <c r="K275" s="25">
        <f t="shared" si="60"/>
        <v>31</v>
      </c>
      <c r="L275" s="25">
        <v>9</v>
      </c>
      <c r="M275" s="25">
        <v>18</v>
      </c>
      <c r="N275" s="25">
        <f t="shared" si="61"/>
        <v>27</v>
      </c>
      <c r="O275" s="25">
        <f>2+1</f>
        <v>3</v>
      </c>
      <c r="P275" s="25">
        <v>2</v>
      </c>
      <c r="Q275" s="25">
        <f t="shared" si="62"/>
        <v>5</v>
      </c>
      <c r="U275" s="1"/>
    </row>
    <row r="276" spans="1:21" ht="23.25">
      <c r="A276" s="6"/>
      <c r="B276" s="7" t="s">
        <v>156</v>
      </c>
      <c r="C276" s="25">
        <v>25</v>
      </c>
      <c r="D276" s="25">
        <v>3</v>
      </c>
      <c r="E276" s="25">
        <f t="shared" si="65"/>
        <v>28</v>
      </c>
      <c r="F276" s="25">
        <v>22</v>
      </c>
      <c r="G276" s="25">
        <v>2</v>
      </c>
      <c r="H276" s="25">
        <f>SUM(F276:G276)</f>
        <v>24</v>
      </c>
      <c r="I276" s="25">
        <v>15</v>
      </c>
      <c r="J276" s="25">
        <v>4</v>
      </c>
      <c r="K276" s="25">
        <f t="shared" si="60"/>
        <v>19</v>
      </c>
      <c r="L276" s="25">
        <v>18</v>
      </c>
      <c r="M276" s="25">
        <v>2</v>
      </c>
      <c r="N276" s="25">
        <f t="shared" si="61"/>
        <v>20</v>
      </c>
      <c r="O276" s="25">
        <f>13+3+3</f>
        <v>19</v>
      </c>
      <c r="P276" s="25">
        <v>1</v>
      </c>
      <c r="Q276" s="25">
        <f t="shared" si="62"/>
        <v>20</v>
      </c>
      <c r="U276" s="1"/>
    </row>
    <row r="277" spans="1:21" ht="23.25">
      <c r="A277" s="6"/>
      <c r="B277" s="9" t="s">
        <v>15</v>
      </c>
      <c r="C277" s="25">
        <f>SUM(C265:C276)</f>
        <v>144</v>
      </c>
      <c r="D277" s="25">
        <f aca="true" t="shared" si="75" ref="D277:Q277">SUM(D265:D276)</f>
        <v>155</v>
      </c>
      <c r="E277" s="25">
        <f t="shared" si="75"/>
        <v>299</v>
      </c>
      <c r="F277" s="25">
        <f t="shared" si="75"/>
        <v>121</v>
      </c>
      <c r="G277" s="25">
        <f t="shared" si="75"/>
        <v>116</v>
      </c>
      <c r="H277" s="25">
        <f t="shared" si="75"/>
        <v>237</v>
      </c>
      <c r="I277" s="25">
        <f t="shared" si="75"/>
        <v>121</v>
      </c>
      <c r="J277" s="25">
        <f t="shared" si="75"/>
        <v>127</v>
      </c>
      <c r="K277" s="25">
        <f t="shared" si="75"/>
        <v>248</v>
      </c>
      <c r="L277" s="25">
        <f t="shared" si="75"/>
        <v>109</v>
      </c>
      <c r="M277" s="25">
        <f t="shared" si="75"/>
        <v>114</v>
      </c>
      <c r="N277" s="25">
        <f t="shared" si="75"/>
        <v>223</v>
      </c>
      <c r="O277" s="25">
        <f t="shared" si="75"/>
        <v>51</v>
      </c>
      <c r="P277" s="25">
        <f t="shared" si="75"/>
        <v>14</v>
      </c>
      <c r="Q277" s="25">
        <f t="shared" si="75"/>
        <v>65</v>
      </c>
      <c r="U277" s="1"/>
    </row>
    <row r="278" spans="1:21" ht="23.25">
      <c r="A278" s="6"/>
      <c r="B278" s="10" t="s">
        <v>32</v>
      </c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U278" s="1"/>
    </row>
    <row r="279" spans="1:21" ht="23.25">
      <c r="A279" s="6"/>
      <c r="B279" s="7" t="s">
        <v>157</v>
      </c>
      <c r="C279" s="25">
        <v>17</v>
      </c>
      <c r="D279" s="25">
        <v>64</v>
      </c>
      <c r="E279" s="25">
        <f>SUM(C279:D279)</f>
        <v>81</v>
      </c>
      <c r="F279" s="25">
        <v>12</v>
      </c>
      <c r="G279" s="25">
        <v>74</v>
      </c>
      <c r="H279" s="25">
        <f t="shared" si="59"/>
        <v>86</v>
      </c>
      <c r="I279" s="25">
        <v>10</v>
      </c>
      <c r="J279" s="25">
        <v>59</v>
      </c>
      <c r="K279" s="25">
        <f t="shared" si="60"/>
        <v>69</v>
      </c>
      <c r="L279" s="25">
        <v>5</v>
      </c>
      <c r="M279" s="25">
        <v>36</v>
      </c>
      <c r="N279" s="25">
        <f t="shared" si="61"/>
        <v>41</v>
      </c>
      <c r="O279" s="25">
        <v>9</v>
      </c>
      <c r="P279" s="25">
        <v>39</v>
      </c>
      <c r="Q279" s="25">
        <f t="shared" si="62"/>
        <v>48</v>
      </c>
      <c r="U279" s="1"/>
    </row>
    <row r="280" spans="1:21" ht="23.25">
      <c r="A280" s="6"/>
      <c r="B280" s="7" t="s">
        <v>158</v>
      </c>
      <c r="C280" s="25">
        <v>5</v>
      </c>
      <c r="D280" s="25">
        <v>8</v>
      </c>
      <c r="E280" s="25">
        <f t="shared" si="65"/>
        <v>13</v>
      </c>
      <c r="F280" s="25">
        <v>5</v>
      </c>
      <c r="G280" s="25">
        <v>10</v>
      </c>
      <c r="H280" s="25">
        <f t="shared" si="59"/>
        <v>15</v>
      </c>
      <c r="I280" s="25">
        <v>2</v>
      </c>
      <c r="J280" s="25">
        <v>7</v>
      </c>
      <c r="K280" s="25">
        <f t="shared" si="60"/>
        <v>9</v>
      </c>
      <c r="L280" s="25">
        <v>3</v>
      </c>
      <c r="M280" s="25">
        <v>4</v>
      </c>
      <c r="N280" s="25">
        <f t="shared" si="61"/>
        <v>7</v>
      </c>
      <c r="O280" s="25">
        <v>6</v>
      </c>
      <c r="P280" s="25">
        <v>5</v>
      </c>
      <c r="Q280" s="25">
        <f t="shared" si="62"/>
        <v>11</v>
      </c>
      <c r="U280" s="1"/>
    </row>
    <row r="281" spans="1:21" ht="23.25">
      <c r="A281" s="6"/>
      <c r="B281" s="7" t="s">
        <v>159</v>
      </c>
      <c r="C281" s="25">
        <v>12</v>
      </c>
      <c r="D281" s="25">
        <v>6</v>
      </c>
      <c r="E281" s="25">
        <f t="shared" si="65"/>
        <v>18</v>
      </c>
      <c r="F281" s="25">
        <v>15</v>
      </c>
      <c r="G281" s="25">
        <v>8</v>
      </c>
      <c r="H281" s="25">
        <f t="shared" si="59"/>
        <v>23</v>
      </c>
      <c r="I281" s="25">
        <v>13</v>
      </c>
      <c r="J281" s="25">
        <v>2</v>
      </c>
      <c r="K281" s="25">
        <f t="shared" si="60"/>
        <v>15</v>
      </c>
      <c r="L281" s="25">
        <v>6</v>
      </c>
      <c r="M281" s="25">
        <v>1</v>
      </c>
      <c r="N281" s="25">
        <f t="shared" si="61"/>
        <v>7</v>
      </c>
      <c r="O281" s="25">
        <v>10</v>
      </c>
      <c r="P281" s="25">
        <v>2</v>
      </c>
      <c r="Q281" s="25">
        <f t="shared" si="62"/>
        <v>12</v>
      </c>
      <c r="U281" s="1"/>
    </row>
    <row r="282" spans="1:21" ht="23.25">
      <c r="A282" s="6"/>
      <c r="B282" s="7" t="s">
        <v>160</v>
      </c>
      <c r="C282" s="25">
        <v>2</v>
      </c>
      <c r="D282" s="25">
        <v>1</v>
      </c>
      <c r="E282" s="25">
        <f>SUM(C282:D282)</f>
        <v>3</v>
      </c>
      <c r="F282" s="25">
        <v>1</v>
      </c>
      <c r="G282" s="25">
        <v>1</v>
      </c>
      <c r="H282" s="25">
        <f>SUM(F282:G282)</f>
        <v>2</v>
      </c>
      <c r="I282" s="25">
        <v>1</v>
      </c>
      <c r="J282" s="25">
        <v>0</v>
      </c>
      <c r="K282" s="25">
        <f>SUM(I282:J282)</f>
        <v>1</v>
      </c>
      <c r="L282" s="25">
        <v>0</v>
      </c>
      <c r="M282" s="25">
        <v>0</v>
      </c>
      <c r="N282" s="25">
        <f>SUM(L282:M282)</f>
        <v>0</v>
      </c>
      <c r="O282" s="25">
        <v>0</v>
      </c>
      <c r="P282" s="25">
        <v>0</v>
      </c>
      <c r="Q282" s="25">
        <f>SUM(O282:P282)</f>
        <v>0</v>
      </c>
      <c r="U282" s="1"/>
    </row>
    <row r="283" spans="1:21" ht="23.25">
      <c r="A283" s="6"/>
      <c r="B283" s="7" t="s">
        <v>161</v>
      </c>
      <c r="C283" s="25">
        <v>0</v>
      </c>
      <c r="D283" s="25">
        <v>0</v>
      </c>
      <c r="E283" s="25">
        <f>SUM(C283:D283)</f>
        <v>0</v>
      </c>
      <c r="F283" s="25">
        <v>0</v>
      </c>
      <c r="G283" s="25">
        <v>0</v>
      </c>
      <c r="H283" s="25">
        <f>SUM(F283:G283)</f>
        <v>0</v>
      </c>
      <c r="I283" s="25">
        <v>0</v>
      </c>
      <c r="J283" s="25">
        <v>0</v>
      </c>
      <c r="K283" s="25">
        <f>SUM(I283:J283)</f>
        <v>0</v>
      </c>
      <c r="L283" s="25">
        <v>0</v>
      </c>
      <c r="M283" s="25">
        <v>0</v>
      </c>
      <c r="N283" s="25">
        <f>SUM(L283:M283)</f>
        <v>0</v>
      </c>
      <c r="O283" s="25">
        <v>1</v>
      </c>
      <c r="P283" s="25">
        <v>0</v>
      </c>
      <c r="Q283" s="25">
        <f>SUM(O283:P283)</f>
        <v>1</v>
      </c>
      <c r="U283" s="1"/>
    </row>
    <row r="284" spans="1:21" ht="23.25">
      <c r="A284" s="6"/>
      <c r="B284" s="7" t="s">
        <v>162</v>
      </c>
      <c r="C284" s="25">
        <v>2</v>
      </c>
      <c r="D284" s="25">
        <v>3</v>
      </c>
      <c r="E284" s="25">
        <f>SUM(C284:D284)</f>
        <v>5</v>
      </c>
      <c r="F284" s="25">
        <v>0</v>
      </c>
      <c r="G284" s="25">
        <v>4</v>
      </c>
      <c r="H284" s="25">
        <f>SUM(F284:G284)</f>
        <v>4</v>
      </c>
      <c r="I284" s="25">
        <v>0</v>
      </c>
      <c r="J284" s="25">
        <v>3</v>
      </c>
      <c r="K284" s="25">
        <f>SUM(I284:J284)</f>
        <v>3</v>
      </c>
      <c r="L284" s="25">
        <v>0</v>
      </c>
      <c r="M284" s="25">
        <v>0</v>
      </c>
      <c r="N284" s="25">
        <f>SUM(L284:M284)</f>
        <v>0</v>
      </c>
      <c r="O284" s="25">
        <v>0</v>
      </c>
      <c r="P284" s="25">
        <v>0</v>
      </c>
      <c r="Q284" s="25">
        <f>SUM(O284:P284)</f>
        <v>0</v>
      </c>
      <c r="U284" s="1"/>
    </row>
    <row r="285" spans="1:21" ht="23.25">
      <c r="A285" s="6"/>
      <c r="B285" s="9" t="s">
        <v>15</v>
      </c>
      <c r="C285" s="25">
        <f>SUM(C279:C284)</f>
        <v>38</v>
      </c>
      <c r="D285" s="25">
        <f aca="true" t="shared" si="76" ref="D285:Q285">SUM(D279:D284)</f>
        <v>82</v>
      </c>
      <c r="E285" s="25">
        <f t="shared" si="76"/>
        <v>120</v>
      </c>
      <c r="F285" s="25">
        <f t="shared" si="76"/>
        <v>33</v>
      </c>
      <c r="G285" s="25">
        <f t="shared" si="76"/>
        <v>97</v>
      </c>
      <c r="H285" s="25">
        <f t="shared" si="76"/>
        <v>130</v>
      </c>
      <c r="I285" s="25">
        <f t="shared" si="76"/>
        <v>26</v>
      </c>
      <c r="J285" s="25">
        <f t="shared" si="76"/>
        <v>71</v>
      </c>
      <c r="K285" s="25">
        <f t="shared" si="76"/>
        <v>97</v>
      </c>
      <c r="L285" s="25">
        <f t="shared" si="76"/>
        <v>14</v>
      </c>
      <c r="M285" s="25">
        <f t="shared" si="76"/>
        <v>41</v>
      </c>
      <c r="N285" s="25">
        <f t="shared" si="76"/>
        <v>55</v>
      </c>
      <c r="O285" s="25">
        <f t="shared" si="76"/>
        <v>26</v>
      </c>
      <c r="P285" s="25">
        <f t="shared" si="76"/>
        <v>46</v>
      </c>
      <c r="Q285" s="25">
        <f t="shared" si="76"/>
        <v>72</v>
      </c>
      <c r="U285" s="1"/>
    </row>
    <row r="286" spans="1:21" ht="23.25">
      <c r="A286" s="6"/>
      <c r="B286" s="9" t="s">
        <v>16</v>
      </c>
      <c r="C286" s="25">
        <f>C277+C285</f>
        <v>182</v>
      </c>
      <c r="D286" s="25">
        <f aca="true" t="shared" si="77" ref="D286:Q286">D277+D285</f>
        <v>237</v>
      </c>
      <c r="E286" s="25">
        <f t="shared" si="77"/>
        <v>419</v>
      </c>
      <c r="F286" s="25">
        <f t="shared" si="77"/>
        <v>154</v>
      </c>
      <c r="G286" s="25">
        <f t="shared" si="77"/>
        <v>213</v>
      </c>
      <c r="H286" s="25">
        <f t="shared" si="77"/>
        <v>367</v>
      </c>
      <c r="I286" s="25">
        <f t="shared" si="77"/>
        <v>147</v>
      </c>
      <c r="J286" s="25">
        <f t="shared" si="77"/>
        <v>198</v>
      </c>
      <c r="K286" s="25">
        <f t="shared" si="77"/>
        <v>345</v>
      </c>
      <c r="L286" s="25">
        <f t="shared" si="77"/>
        <v>123</v>
      </c>
      <c r="M286" s="25">
        <f t="shared" si="77"/>
        <v>155</v>
      </c>
      <c r="N286" s="25">
        <f t="shared" si="77"/>
        <v>278</v>
      </c>
      <c r="O286" s="25">
        <f t="shared" si="77"/>
        <v>77</v>
      </c>
      <c r="P286" s="25">
        <f t="shared" si="77"/>
        <v>60</v>
      </c>
      <c r="Q286" s="25">
        <f t="shared" si="77"/>
        <v>137</v>
      </c>
      <c r="U286" s="1"/>
    </row>
    <row r="287" spans="1:21" ht="23.25">
      <c r="A287" s="2"/>
      <c r="B287" s="8" t="s">
        <v>17</v>
      </c>
      <c r="C287" s="25">
        <f>SUM(C286)</f>
        <v>182</v>
      </c>
      <c r="D287" s="25">
        <f aca="true" t="shared" si="78" ref="D287:Q287">SUM(D286)</f>
        <v>237</v>
      </c>
      <c r="E287" s="25">
        <f t="shared" si="78"/>
        <v>419</v>
      </c>
      <c r="F287" s="25">
        <f t="shared" si="78"/>
        <v>154</v>
      </c>
      <c r="G287" s="25">
        <f t="shared" si="78"/>
        <v>213</v>
      </c>
      <c r="H287" s="25">
        <f t="shared" si="78"/>
        <v>367</v>
      </c>
      <c r="I287" s="25">
        <f t="shared" si="78"/>
        <v>147</v>
      </c>
      <c r="J287" s="25">
        <f t="shared" si="78"/>
        <v>198</v>
      </c>
      <c r="K287" s="25">
        <f t="shared" si="78"/>
        <v>345</v>
      </c>
      <c r="L287" s="25">
        <f t="shared" si="78"/>
        <v>123</v>
      </c>
      <c r="M287" s="25">
        <f t="shared" si="78"/>
        <v>155</v>
      </c>
      <c r="N287" s="25">
        <f t="shared" si="78"/>
        <v>278</v>
      </c>
      <c r="O287" s="25">
        <f t="shared" si="78"/>
        <v>77</v>
      </c>
      <c r="P287" s="25">
        <f t="shared" si="78"/>
        <v>60</v>
      </c>
      <c r="Q287" s="25">
        <f t="shared" si="78"/>
        <v>137</v>
      </c>
      <c r="U287" s="1"/>
    </row>
    <row r="288" spans="1:21" ht="23.25">
      <c r="A288" s="2" t="s">
        <v>163</v>
      </c>
      <c r="B288" s="3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U288" s="1"/>
    </row>
    <row r="289" spans="1:21" ht="23.25">
      <c r="A289" s="2"/>
      <c r="B289" s="4" t="s">
        <v>11</v>
      </c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U289" s="1"/>
    </row>
    <row r="290" spans="1:21" ht="23.25">
      <c r="A290" s="5"/>
      <c r="B290" s="3" t="s">
        <v>164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U290" s="1"/>
    </row>
    <row r="291" spans="1:21" ht="23.25">
      <c r="A291" s="6"/>
      <c r="B291" s="7" t="s">
        <v>165</v>
      </c>
      <c r="C291" s="25">
        <v>22</v>
      </c>
      <c r="D291" s="25">
        <v>19</v>
      </c>
      <c r="E291" s="25">
        <f>SUM(C291:D291)</f>
        <v>41</v>
      </c>
      <c r="F291" s="25">
        <v>39</v>
      </c>
      <c r="G291" s="25">
        <v>27</v>
      </c>
      <c r="H291" s="25">
        <f>SUM(F291:G291)</f>
        <v>66</v>
      </c>
      <c r="I291" s="25">
        <v>46</v>
      </c>
      <c r="J291" s="25">
        <v>26</v>
      </c>
      <c r="K291" s="25">
        <f>SUM(I291:J291)</f>
        <v>72</v>
      </c>
      <c r="L291" s="25">
        <v>36</v>
      </c>
      <c r="M291" s="25">
        <v>25</v>
      </c>
      <c r="N291" s="25">
        <f>SUM(L291:M291)</f>
        <v>61</v>
      </c>
      <c r="O291" s="25">
        <f>20+2+3</f>
        <v>25</v>
      </c>
      <c r="P291" s="25">
        <f>5+1</f>
        <v>6</v>
      </c>
      <c r="Q291" s="25">
        <f>SUM(O291:P291)</f>
        <v>31</v>
      </c>
      <c r="U291" s="1"/>
    </row>
    <row r="292" spans="1:21" ht="23.25">
      <c r="A292" s="6"/>
      <c r="B292" s="7" t="s">
        <v>166</v>
      </c>
      <c r="C292" s="25">
        <v>12</v>
      </c>
      <c r="D292" s="25">
        <v>21</v>
      </c>
      <c r="E292" s="25">
        <f>SUM(C292:D292)</f>
        <v>33</v>
      </c>
      <c r="F292" s="25">
        <v>28</v>
      </c>
      <c r="G292" s="25">
        <v>40</v>
      </c>
      <c r="H292" s="25">
        <f>SUM(F292:G292)</f>
        <v>68</v>
      </c>
      <c r="I292" s="25">
        <v>35</v>
      </c>
      <c r="J292" s="25">
        <v>38</v>
      </c>
      <c r="K292" s="25">
        <f>SUM(I292:J292)</f>
        <v>73</v>
      </c>
      <c r="L292" s="25">
        <v>33</v>
      </c>
      <c r="M292" s="25">
        <v>35</v>
      </c>
      <c r="N292" s="25">
        <f>SUM(L292:M292)</f>
        <v>68</v>
      </c>
      <c r="O292" s="25">
        <f>1+4</f>
        <v>5</v>
      </c>
      <c r="P292" s="25">
        <f>3+1+1</f>
        <v>5</v>
      </c>
      <c r="Q292" s="25">
        <f>SUM(O292:P292)</f>
        <v>10</v>
      </c>
      <c r="U292" s="1"/>
    </row>
    <row r="293" spans="1:21" ht="23.25">
      <c r="A293" s="6"/>
      <c r="B293" s="7" t="s">
        <v>167</v>
      </c>
      <c r="C293" s="25">
        <v>18</v>
      </c>
      <c r="D293" s="25">
        <v>24</v>
      </c>
      <c r="E293" s="25">
        <f>SUM(C293:D293)</f>
        <v>42</v>
      </c>
      <c r="F293" s="25">
        <v>29</v>
      </c>
      <c r="G293" s="25">
        <v>36</v>
      </c>
      <c r="H293" s="25">
        <f>SUM(F293:G293)</f>
        <v>65</v>
      </c>
      <c r="I293" s="25">
        <v>33</v>
      </c>
      <c r="J293" s="25">
        <v>45</v>
      </c>
      <c r="K293" s="25">
        <f>SUM(I293:J293)</f>
        <v>78</v>
      </c>
      <c r="L293" s="25">
        <v>27</v>
      </c>
      <c r="M293" s="25">
        <v>39</v>
      </c>
      <c r="N293" s="25">
        <f>SUM(L293:M293)</f>
        <v>66</v>
      </c>
      <c r="O293" s="25">
        <v>7</v>
      </c>
      <c r="P293" s="25">
        <f>3+1</f>
        <v>4</v>
      </c>
      <c r="Q293" s="25">
        <f>SUM(O293:P293)</f>
        <v>11</v>
      </c>
      <c r="U293" s="1"/>
    </row>
    <row r="294" spans="1:21" ht="23.25">
      <c r="A294" s="2"/>
      <c r="B294" s="12" t="s">
        <v>168</v>
      </c>
      <c r="C294" s="25">
        <v>15</v>
      </c>
      <c r="D294" s="25">
        <v>42</v>
      </c>
      <c r="E294" s="25">
        <f>SUM(C294:D294)</f>
        <v>57</v>
      </c>
      <c r="F294" s="25">
        <v>12</v>
      </c>
      <c r="G294" s="25">
        <v>21</v>
      </c>
      <c r="H294" s="25">
        <f>SUM(F294:G294)</f>
        <v>33</v>
      </c>
      <c r="I294" s="25">
        <v>10</v>
      </c>
      <c r="J294" s="25">
        <v>24</v>
      </c>
      <c r="K294" s="25">
        <f>SUM(I294:J294)</f>
        <v>34</v>
      </c>
      <c r="L294" s="25">
        <v>10</v>
      </c>
      <c r="M294" s="25">
        <v>27</v>
      </c>
      <c r="N294" s="25">
        <f>SUM(L294:M294)</f>
        <v>37</v>
      </c>
      <c r="O294" s="25">
        <v>0</v>
      </c>
      <c r="P294" s="25">
        <v>0</v>
      </c>
      <c r="Q294" s="25">
        <f>SUM(O294:P294)</f>
        <v>0</v>
      </c>
      <c r="U294" s="1"/>
    </row>
    <row r="295" spans="1:21" ht="23.25">
      <c r="A295" s="6"/>
      <c r="B295" s="7" t="s">
        <v>169</v>
      </c>
      <c r="C295" s="25">
        <v>19</v>
      </c>
      <c r="D295" s="25">
        <v>30</v>
      </c>
      <c r="E295" s="25">
        <f>SUM(C295:D295)</f>
        <v>49</v>
      </c>
      <c r="F295" s="25">
        <v>23</v>
      </c>
      <c r="G295" s="25">
        <v>18</v>
      </c>
      <c r="H295" s="25">
        <f>SUM(F295:G295)</f>
        <v>41</v>
      </c>
      <c r="I295" s="25">
        <v>31</v>
      </c>
      <c r="J295" s="25">
        <v>15</v>
      </c>
      <c r="K295" s="25">
        <f>SUM(I295:J295)</f>
        <v>46</v>
      </c>
      <c r="L295" s="25">
        <f>30+1</f>
        <v>31</v>
      </c>
      <c r="M295" s="25">
        <v>23</v>
      </c>
      <c r="N295" s="25">
        <f>SUM(L295:M295)</f>
        <v>54</v>
      </c>
      <c r="O295" s="25">
        <f>8+1+1</f>
        <v>10</v>
      </c>
      <c r="P295" s="25">
        <f>4+3</f>
        <v>7</v>
      </c>
      <c r="Q295" s="25">
        <f>SUM(O295:P295)</f>
        <v>17</v>
      </c>
      <c r="U295" s="1"/>
    </row>
    <row r="296" spans="1:21" ht="23.25">
      <c r="A296" s="6"/>
      <c r="B296" s="10" t="s">
        <v>170</v>
      </c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U296" s="1"/>
    </row>
    <row r="297" spans="1:21" ht="23.25">
      <c r="A297" s="2"/>
      <c r="B297" s="7" t="s">
        <v>165</v>
      </c>
      <c r="C297" s="25">
        <f>17+1</f>
        <v>18</v>
      </c>
      <c r="D297" s="25">
        <v>10</v>
      </c>
      <c r="E297" s="25">
        <f>SUM(C297:D297)</f>
        <v>28</v>
      </c>
      <c r="F297" s="25">
        <v>18</v>
      </c>
      <c r="G297" s="25">
        <v>11</v>
      </c>
      <c r="H297" s="25">
        <f>SUM(F297:G297)</f>
        <v>29</v>
      </c>
      <c r="I297" s="25">
        <v>20</v>
      </c>
      <c r="J297" s="25">
        <v>10</v>
      </c>
      <c r="K297" s="25">
        <f>SUM(I297:J297)</f>
        <v>30</v>
      </c>
      <c r="L297" s="25">
        <v>1</v>
      </c>
      <c r="M297" s="25">
        <v>1</v>
      </c>
      <c r="N297" s="25">
        <f>SUM(L297:M297)</f>
        <v>2</v>
      </c>
      <c r="O297" s="25">
        <f>1+3+1</f>
        <v>5</v>
      </c>
      <c r="P297" s="25">
        <v>0</v>
      </c>
      <c r="Q297" s="25">
        <f>SUM(O297:P297)</f>
        <v>5</v>
      </c>
      <c r="U297" s="1"/>
    </row>
    <row r="298" spans="1:21" ht="23.25">
      <c r="A298" s="2"/>
      <c r="B298" s="7" t="s">
        <v>210</v>
      </c>
      <c r="C298" s="25">
        <v>30</v>
      </c>
      <c r="D298" s="25">
        <v>17</v>
      </c>
      <c r="E298" s="25">
        <f>SUM(C298:D298)</f>
        <v>47</v>
      </c>
      <c r="F298" s="25">
        <v>6</v>
      </c>
      <c r="G298" s="25">
        <v>27</v>
      </c>
      <c r="H298" s="25">
        <f>SUM(F298:G298)</f>
        <v>33</v>
      </c>
      <c r="I298" s="25">
        <v>8</v>
      </c>
      <c r="J298" s="25">
        <v>7</v>
      </c>
      <c r="K298" s="25">
        <f>SUM(I298:J298)</f>
        <v>15</v>
      </c>
      <c r="L298" s="25">
        <v>1</v>
      </c>
      <c r="M298" s="25">
        <v>0</v>
      </c>
      <c r="N298" s="25">
        <f>SUM(L298:M298)</f>
        <v>1</v>
      </c>
      <c r="O298" s="25">
        <v>1</v>
      </c>
      <c r="P298" s="25">
        <v>1</v>
      </c>
      <c r="Q298" s="25">
        <f>SUM(O298:P298)</f>
        <v>2</v>
      </c>
      <c r="U298" s="1"/>
    </row>
    <row r="299" spans="1:21" ht="23.25">
      <c r="A299" s="2"/>
      <c r="B299" s="7" t="s">
        <v>167</v>
      </c>
      <c r="C299" s="25">
        <v>14</v>
      </c>
      <c r="D299" s="25">
        <v>17</v>
      </c>
      <c r="E299" s="25">
        <f>SUM(C299:D299)</f>
        <v>31</v>
      </c>
      <c r="F299" s="25">
        <v>17</v>
      </c>
      <c r="G299" s="25">
        <v>11</v>
      </c>
      <c r="H299" s="25">
        <f>SUM(F299:G299)</f>
        <v>28</v>
      </c>
      <c r="I299" s="25">
        <v>18</v>
      </c>
      <c r="J299" s="25">
        <v>13</v>
      </c>
      <c r="K299" s="25">
        <f>SUM(I299:J299)</f>
        <v>31</v>
      </c>
      <c r="L299" s="25">
        <v>2</v>
      </c>
      <c r="M299" s="25">
        <v>1</v>
      </c>
      <c r="N299" s="25">
        <f>SUM(L299:M299)</f>
        <v>3</v>
      </c>
      <c r="O299" s="25">
        <v>1</v>
      </c>
      <c r="P299" s="25">
        <v>0</v>
      </c>
      <c r="Q299" s="25">
        <f>SUM(O299:P299)</f>
        <v>1</v>
      </c>
      <c r="U299" s="1"/>
    </row>
    <row r="300" spans="1:21" ht="23.25">
      <c r="A300" s="5"/>
      <c r="B300" s="7" t="s">
        <v>169</v>
      </c>
      <c r="C300" s="25">
        <v>24</v>
      </c>
      <c r="D300" s="25">
        <v>16</v>
      </c>
      <c r="E300" s="25">
        <f>SUM(C300:D300)</f>
        <v>40</v>
      </c>
      <c r="F300" s="25">
        <v>31</v>
      </c>
      <c r="G300" s="25">
        <v>12</v>
      </c>
      <c r="H300" s="25">
        <f>SUM(F300:G300)</f>
        <v>43</v>
      </c>
      <c r="I300" s="25">
        <v>23</v>
      </c>
      <c r="J300" s="25">
        <v>9</v>
      </c>
      <c r="K300" s="25">
        <f>SUM(I300:J300)</f>
        <v>32</v>
      </c>
      <c r="L300" s="25">
        <v>0</v>
      </c>
      <c r="M300" s="25">
        <v>0</v>
      </c>
      <c r="N300" s="25">
        <f>SUM(L300:M300)</f>
        <v>0</v>
      </c>
      <c r="O300" s="25">
        <v>0</v>
      </c>
      <c r="P300" s="25">
        <v>0</v>
      </c>
      <c r="Q300" s="25">
        <f>SUM(O300:P300)</f>
        <v>0</v>
      </c>
      <c r="U300" s="1"/>
    </row>
    <row r="301" spans="1:21" ht="23.25">
      <c r="A301" s="6"/>
      <c r="B301" s="9" t="s">
        <v>15</v>
      </c>
      <c r="C301" s="25">
        <f aca="true" t="shared" si="79" ref="C301:Q301">SUM(C291:C300)</f>
        <v>172</v>
      </c>
      <c r="D301" s="25">
        <f t="shared" si="79"/>
        <v>196</v>
      </c>
      <c r="E301" s="25">
        <f t="shared" si="79"/>
        <v>368</v>
      </c>
      <c r="F301" s="25">
        <f t="shared" si="79"/>
        <v>203</v>
      </c>
      <c r="G301" s="25">
        <f t="shared" si="79"/>
        <v>203</v>
      </c>
      <c r="H301" s="25">
        <f t="shared" si="79"/>
        <v>406</v>
      </c>
      <c r="I301" s="25">
        <f t="shared" si="79"/>
        <v>224</v>
      </c>
      <c r="J301" s="25">
        <f t="shared" si="79"/>
        <v>187</v>
      </c>
      <c r="K301" s="25">
        <f t="shared" si="79"/>
        <v>411</v>
      </c>
      <c r="L301" s="25">
        <f t="shared" si="79"/>
        <v>141</v>
      </c>
      <c r="M301" s="25">
        <f t="shared" si="79"/>
        <v>151</v>
      </c>
      <c r="N301" s="25">
        <f t="shared" si="79"/>
        <v>292</v>
      </c>
      <c r="O301" s="25">
        <f t="shared" si="79"/>
        <v>54</v>
      </c>
      <c r="P301" s="25">
        <f t="shared" si="79"/>
        <v>23</v>
      </c>
      <c r="Q301" s="25">
        <f t="shared" si="79"/>
        <v>77</v>
      </c>
      <c r="U301" s="1"/>
    </row>
    <row r="302" spans="1:21" ht="23.25">
      <c r="A302" s="6"/>
      <c r="B302" s="9" t="s">
        <v>16</v>
      </c>
      <c r="C302" s="25">
        <f>SUM(C301)</f>
        <v>172</v>
      </c>
      <c r="D302" s="25">
        <f aca="true" t="shared" si="80" ref="D302:Q302">SUM(D301)</f>
        <v>196</v>
      </c>
      <c r="E302" s="25">
        <f t="shared" si="80"/>
        <v>368</v>
      </c>
      <c r="F302" s="25">
        <f t="shared" si="80"/>
        <v>203</v>
      </c>
      <c r="G302" s="25">
        <f t="shared" si="80"/>
        <v>203</v>
      </c>
      <c r="H302" s="25">
        <f t="shared" si="80"/>
        <v>406</v>
      </c>
      <c r="I302" s="25">
        <f t="shared" si="80"/>
        <v>224</v>
      </c>
      <c r="J302" s="25">
        <f t="shared" si="80"/>
        <v>187</v>
      </c>
      <c r="K302" s="25">
        <f t="shared" si="80"/>
        <v>411</v>
      </c>
      <c r="L302" s="25">
        <f t="shared" si="80"/>
        <v>141</v>
      </c>
      <c r="M302" s="25">
        <f t="shared" si="80"/>
        <v>151</v>
      </c>
      <c r="N302" s="25">
        <f t="shared" si="80"/>
        <v>292</v>
      </c>
      <c r="O302" s="25">
        <f t="shared" si="80"/>
        <v>54</v>
      </c>
      <c r="P302" s="25">
        <f t="shared" si="80"/>
        <v>23</v>
      </c>
      <c r="Q302" s="25">
        <f t="shared" si="80"/>
        <v>77</v>
      </c>
      <c r="U302" s="1"/>
    </row>
    <row r="303" spans="1:21" ht="23.25">
      <c r="A303" s="6"/>
      <c r="B303" s="14" t="s">
        <v>35</v>
      </c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U303" s="1"/>
    </row>
    <row r="304" spans="1:21" ht="23.25">
      <c r="A304" s="5"/>
      <c r="B304" s="3" t="s">
        <v>164</v>
      </c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U304" s="1"/>
    </row>
    <row r="305" spans="1:21" ht="23.25">
      <c r="A305" s="6"/>
      <c r="B305" s="7" t="s">
        <v>165</v>
      </c>
      <c r="C305" s="25">
        <v>30</v>
      </c>
      <c r="D305" s="25">
        <v>17</v>
      </c>
      <c r="E305" s="25">
        <f>SUM(C305:D305)</f>
        <v>47</v>
      </c>
      <c r="F305" s="25">
        <v>20</v>
      </c>
      <c r="G305" s="25">
        <v>14</v>
      </c>
      <c r="H305" s="25">
        <f>SUM(F305:G305)</f>
        <v>34</v>
      </c>
      <c r="I305" s="25">
        <v>17</v>
      </c>
      <c r="J305" s="25">
        <v>7</v>
      </c>
      <c r="K305" s="25">
        <f>SUM(I305:J305)</f>
        <v>24</v>
      </c>
      <c r="L305" s="25">
        <v>14</v>
      </c>
      <c r="M305" s="25">
        <v>7</v>
      </c>
      <c r="N305" s="25">
        <f>SUM(L305:M305)</f>
        <v>21</v>
      </c>
      <c r="O305" s="25">
        <v>0</v>
      </c>
      <c r="P305" s="25">
        <v>0</v>
      </c>
      <c r="Q305" s="25">
        <f>SUM(O305:P305)</f>
        <v>0</v>
      </c>
      <c r="U305" s="1"/>
    </row>
    <row r="306" spans="1:21" ht="23.25">
      <c r="A306" s="6"/>
      <c r="B306" s="7" t="s">
        <v>167</v>
      </c>
      <c r="C306" s="25">
        <v>21</v>
      </c>
      <c r="D306" s="25">
        <v>22</v>
      </c>
      <c r="E306" s="25">
        <f>SUM(C306:D306)</f>
        <v>43</v>
      </c>
      <c r="F306" s="25">
        <v>21</v>
      </c>
      <c r="G306" s="25">
        <v>13</v>
      </c>
      <c r="H306" s="25">
        <f>SUM(F306:G306)</f>
        <v>34</v>
      </c>
      <c r="I306" s="25">
        <v>11</v>
      </c>
      <c r="J306" s="25">
        <v>12</v>
      </c>
      <c r="K306" s="25">
        <f>SUM(I306:J306)</f>
        <v>23</v>
      </c>
      <c r="L306" s="25">
        <v>9</v>
      </c>
      <c r="M306" s="25">
        <v>7</v>
      </c>
      <c r="N306" s="25">
        <f>SUM(L306:M306)</f>
        <v>16</v>
      </c>
      <c r="O306" s="25">
        <v>0</v>
      </c>
      <c r="P306" s="25">
        <v>0</v>
      </c>
      <c r="Q306" s="25">
        <f>SUM(O306:P306)</f>
        <v>0</v>
      </c>
      <c r="U306" s="1"/>
    </row>
    <row r="307" spans="1:21" ht="23.25">
      <c r="A307" s="6"/>
      <c r="B307" s="12" t="s">
        <v>211</v>
      </c>
      <c r="C307" s="25">
        <v>15</v>
      </c>
      <c r="D307" s="25">
        <v>23</v>
      </c>
      <c r="E307" s="25">
        <f>SUM(C307:D307)</f>
        <v>38</v>
      </c>
      <c r="F307" s="25">
        <v>16</v>
      </c>
      <c r="G307" s="25">
        <v>21</v>
      </c>
      <c r="H307" s="25">
        <f>SUM(F307:G307)</f>
        <v>37</v>
      </c>
      <c r="I307" s="25">
        <v>4</v>
      </c>
      <c r="J307" s="25">
        <v>24</v>
      </c>
      <c r="K307" s="25">
        <f>SUM(I307:J307)</f>
        <v>28</v>
      </c>
      <c r="L307" s="25">
        <v>4</v>
      </c>
      <c r="M307" s="25">
        <v>14</v>
      </c>
      <c r="N307" s="25">
        <f>SUM(L307:M307)</f>
        <v>18</v>
      </c>
      <c r="O307" s="25">
        <v>1</v>
      </c>
      <c r="P307" s="25">
        <v>0</v>
      </c>
      <c r="Q307" s="25">
        <f>SUM(O307:P307)</f>
        <v>1</v>
      </c>
      <c r="U307" s="1"/>
    </row>
    <row r="308" spans="1:21" ht="23.25">
      <c r="A308" s="6"/>
      <c r="B308" s="7" t="s">
        <v>169</v>
      </c>
      <c r="C308" s="25">
        <v>31</v>
      </c>
      <c r="D308" s="25">
        <v>18</v>
      </c>
      <c r="E308" s="25">
        <f>SUM(C308:D308)</f>
        <v>49</v>
      </c>
      <c r="F308" s="25">
        <v>28</v>
      </c>
      <c r="G308" s="25">
        <v>9</v>
      </c>
      <c r="H308" s="25">
        <f>SUM(F308:G308)</f>
        <v>37</v>
      </c>
      <c r="I308" s="25">
        <v>31</v>
      </c>
      <c r="J308" s="25">
        <v>13</v>
      </c>
      <c r="K308" s="25">
        <f>SUM(I308:J308)</f>
        <v>44</v>
      </c>
      <c r="L308" s="25">
        <v>20</v>
      </c>
      <c r="M308" s="25">
        <v>15</v>
      </c>
      <c r="N308" s="25">
        <f>SUM(L308:M308)</f>
        <v>35</v>
      </c>
      <c r="O308" s="25">
        <f>4+2</f>
        <v>6</v>
      </c>
      <c r="P308" s="25">
        <f>3+1</f>
        <v>4</v>
      </c>
      <c r="Q308" s="25">
        <f>SUM(O308:P308)</f>
        <v>10</v>
      </c>
      <c r="U308" s="1"/>
    </row>
    <row r="309" spans="1:21" ht="23.25">
      <c r="A309" s="2"/>
      <c r="B309" s="7" t="s">
        <v>171</v>
      </c>
      <c r="C309" s="25">
        <v>24</v>
      </c>
      <c r="D309" s="25">
        <v>17</v>
      </c>
      <c r="E309" s="25">
        <f>SUM(C309:D309)</f>
        <v>41</v>
      </c>
      <c r="F309" s="25">
        <v>14</v>
      </c>
      <c r="G309" s="25">
        <v>1</v>
      </c>
      <c r="H309" s="25">
        <f>SUM(F309:G309)</f>
        <v>15</v>
      </c>
      <c r="I309" s="25">
        <v>0</v>
      </c>
      <c r="J309" s="25">
        <v>0</v>
      </c>
      <c r="K309" s="25">
        <f>SUM(I309:J309)</f>
        <v>0</v>
      </c>
      <c r="L309" s="25">
        <v>0</v>
      </c>
      <c r="M309" s="25">
        <v>0</v>
      </c>
      <c r="N309" s="25">
        <f>SUM(L309:M309)</f>
        <v>0</v>
      </c>
      <c r="O309" s="25">
        <v>0</v>
      </c>
      <c r="P309" s="25">
        <v>0</v>
      </c>
      <c r="Q309" s="25">
        <f>SUM(O309:P309)</f>
        <v>0</v>
      </c>
      <c r="U309" s="1"/>
    </row>
    <row r="310" spans="1:21" ht="23.25">
      <c r="A310" s="20"/>
      <c r="B310" s="8" t="s">
        <v>15</v>
      </c>
      <c r="C310" s="25">
        <f aca="true" t="shared" si="81" ref="C310:Q310">SUM(C305:C309)</f>
        <v>121</v>
      </c>
      <c r="D310" s="25">
        <f t="shared" si="81"/>
        <v>97</v>
      </c>
      <c r="E310" s="25">
        <f t="shared" si="81"/>
        <v>218</v>
      </c>
      <c r="F310" s="25">
        <f t="shared" si="81"/>
        <v>99</v>
      </c>
      <c r="G310" s="25">
        <f t="shared" si="81"/>
        <v>58</v>
      </c>
      <c r="H310" s="25">
        <f t="shared" si="81"/>
        <v>157</v>
      </c>
      <c r="I310" s="25">
        <f t="shared" si="81"/>
        <v>63</v>
      </c>
      <c r="J310" s="25">
        <f t="shared" si="81"/>
        <v>56</v>
      </c>
      <c r="K310" s="25">
        <f t="shared" si="81"/>
        <v>119</v>
      </c>
      <c r="L310" s="25">
        <f t="shared" si="81"/>
        <v>47</v>
      </c>
      <c r="M310" s="25">
        <f t="shared" si="81"/>
        <v>43</v>
      </c>
      <c r="N310" s="25">
        <f t="shared" si="81"/>
        <v>90</v>
      </c>
      <c r="O310" s="25">
        <f t="shared" si="81"/>
        <v>7</v>
      </c>
      <c r="P310" s="25">
        <f t="shared" si="81"/>
        <v>4</v>
      </c>
      <c r="Q310" s="25">
        <f t="shared" si="81"/>
        <v>11</v>
      </c>
      <c r="U310" s="1"/>
    </row>
    <row r="311" spans="1:21" ht="23.25">
      <c r="A311" s="6"/>
      <c r="B311" s="9" t="s">
        <v>46</v>
      </c>
      <c r="C311" s="25">
        <f>SUM(C310)</f>
        <v>121</v>
      </c>
      <c r="D311" s="25">
        <f aca="true" t="shared" si="82" ref="D311:Q311">SUM(D310)</f>
        <v>97</v>
      </c>
      <c r="E311" s="25">
        <f t="shared" si="82"/>
        <v>218</v>
      </c>
      <c r="F311" s="25">
        <f t="shared" si="82"/>
        <v>99</v>
      </c>
      <c r="G311" s="25">
        <f t="shared" si="82"/>
        <v>58</v>
      </c>
      <c r="H311" s="25">
        <f t="shared" si="82"/>
        <v>157</v>
      </c>
      <c r="I311" s="25">
        <f t="shared" si="82"/>
        <v>63</v>
      </c>
      <c r="J311" s="25">
        <f t="shared" si="82"/>
        <v>56</v>
      </c>
      <c r="K311" s="25">
        <f t="shared" si="82"/>
        <v>119</v>
      </c>
      <c r="L311" s="25">
        <f t="shared" si="82"/>
        <v>47</v>
      </c>
      <c r="M311" s="25">
        <f t="shared" si="82"/>
        <v>43</v>
      </c>
      <c r="N311" s="25">
        <f t="shared" si="82"/>
        <v>90</v>
      </c>
      <c r="O311" s="25">
        <f t="shared" si="82"/>
        <v>7</v>
      </c>
      <c r="P311" s="25">
        <f t="shared" si="82"/>
        <v>4</v>
      </c>
      <c r="Q311" s="25">
        <f t="shared" si="82"/>
        <v>11</v>
      </c>
      <c r="U311" s="1"/>
    </row>
    <row r="312" spans="1:21" ht="23.25">
      <c r="A312" s="6"/>
      <c r="B312" s="9" t="s">
        <v>17</v>
      </c>
      <c r="C312" s="25">
        <f>C302+C311</f>
        <v>293</v>
      </c>
      <c r="D312" s="25">
        <f aca="true" t="shared" si="83" ref="D312:Q312">D302+D311</f>
        <v>293</v>
      </c>
      <c r="E312" s="25">
        <f t="shared" si="83"/>
        <v>586</v>
      </c>
      <c r="F312" s="25">
        <f t="shared" si="83"/>
        <v>302</v>
      </c>
      <c r="G312" s="25">
        <f t="shared" si="83"/>
        <v>261</v>
      </c>
      <c r="H312" s="25">
        <f t="shared" si="83"/>
        <v>563</v>
      </c>
      <c r="I312" s="25">
        <f t="shared" si="83"/>
        <v>287</v>
      </c>
      <c r="J312" s="25">
        <f t="shared" si="83"/>
        <v>243</v>
      </c>
      <c r="K312" s="25">
        <f t="shared" si="83"/>
        <v>530</v>
      </c>
      <c r="L312" s="25">
        <f t="shared" si="83"/>
        <v>188</v>
      </c>
      <c r="M312" s="25">
        <f t="shared" si="83"/>
        <v>194</v>
      </c>
      <c r="N312" s="25">
        <f t="shared" si="83"/>
        <v>382</v>
      </c>
      <c r="O312" s="25">
        <f t="shared" si="83"/>
        <v>61</v>
      </c>
      <c r="P312" s="25">
        <f t="shared" si="83"/>
        <v>27</v>
      </c>
      <c r="Q312" s="25">
        <f t="shared" si="83"/>
        <v>88</v>
      </c>
      <c r="U312" s="1"/>
    </row>
    <row r="313" spans="1:21" ht="23.25">
      <c r="A313" s="15" t="s">
        <v>172</v>
      </c>
      <c r="B313" s="7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U313" s="1"/>
    </row>
    <row r="314" spans="1:21" ht="23.25">
      <c r="A314" s="15"/>
      <c r="B314" s="16" t="s">
        <v>11</v>
      </c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U314" s="1"/>
    </row>
    <row r="315" spans="1:21" ht="23.25">
      <c r="A315" s="6"/>
      <c r="B315" s="3" t="s">
        <v>173</v>
      </c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U315" s="1"/>
    </row>
    <row r="316" spans="1:21" ht="23.25">
      <c r="A316" s="6"/>
      <c r="B316" s="12" t="s">
        <v>174</v>
      </c>
      <c r="C316" s="25">
        <v>7</v>
      </c>
      <c r="D316" s="25">
        <v>26</v>
      </c>
      <c r="E316" s="25">
        <f aca="true" t="shared" si="84" ref="E316:E323">SUM(C316:D316)</f>
        <v>33</v>
      </c>
      <c r="F316" s="25">
        <v>6</v>
      </c>
      <c r="G316" s="25">
        <v>41</v>
      </c>
      <c r="H316" s="25">
        <f aca="true" t="shared" si="85" ref="H316:H323">SUM(F316:G316)</f>
        <v>47</v>
      </c>
      <c r="I316" s="25">
        <v>11</v>
      </c>
      <c r="J316" s="25">
        <v>33</v>
      </c>
      <c r="K316" s="25">
        <f aca="true" t="shared" si="86" ref="K316:K323">SUM(I316:J316)</f>
        <v>44</v>
      </c>
      <c r="L316" s="25">
        <v>8</v>
      </c>
      <c r="M316" s="25">
        <v>34</v>
      </c>
      <c r="N316" s="25">
        <f aca="true" t="shared" si="87" ref="N316:N323">SUM(L316:M316)</f>
        <v>42</v>
      </c>
      <c r="O316" s="25">
        <v>0</v>
      </c>
      <c r="P316" s="25">
        <v>2</v>
      </c>
      <c r="Q316" s="25">
        <f aca="true" t="shared" si="88" ref="Q316:Q323">SUM(O316:P316)</f>
        <v>2</v>
      </c>
      <c r="U316" s="1"/>
    </row>
    <row r="317" spans="1:21" ht="23.25">
      <c r="A317" s="6"/>
      <c r="B317" s="13" t="s">
        <v>175</v>
      </c>
      <c r="C317" s="25">
        <v>14</v>
      </c>
      <c r="D317" s="25">
        <v>46</v>
      </c>
      <c r="E317" s="25">
        <f t="shared" si="84"/>
        <v>60</v>
      </c>
      <c r="F317" s="25">
        <v>7</v>
      </c>
      <c r="G317" s="25">
        <v>35</v>
      </c>
      <c r="H317" s="25">
        <f t="shared" si="85"/>
        <v>42</v>
      </c>
      <c r="I317" s="25">
        <v>10</v>
      </c>
      <c r="J317" s="25">
        <v>32</v>
      </c>
      <c r="K317" s="25">
        <f t="shared" si="86"/>
        <v>42</v>
      </c>
      <c r="L317" s="25">
        <v>8</v>
      </c>
      <c r="M317" s="25">
        <v>47</v>
      </c>
      <c r="N317" s="25">
        <f t="shared" si="87"/>
        <v>55</v>
      </c>
      <c r="O317" s="25">
        <v>1</v>
      </c>
      <c r="P317" s="25">
        <v>6</v>
      </c>
      <c r="Q317" s="25">
        <f t="shared" si="88"/>
        <v>7</v>
      </c>
      <c r="U317" s="1"/>
    </row>
    <row r="318" spans="1:21" ht="23.25">
      <c r="A318" s="6"/>
      <c r="B318" s="12" t="s">
        <v>176</v>
      </c>
      <c r="C318" s="25">
        <v>13</v>
      </c>
      <c r="D318" s="25">
        <v>35</v>
      </c>
      <c r="E318" s="25">
        <f t="shared" si="84"/>
        <v>48</v>
      </c>
      <c r="F318" s="25">
        <v>5</v>
      </c>
      <c r="G318" s="25">
        <v>28</v>
      </c>
      <c r="H318" s="25">
        <f t="shared" si="85"/>
        <v>33</v>
      </c>
      <c r="I318" s="25">
        <v>17</v>
      </c>
      <c r="J318" s="25">
        <v>54</v>
      </c>
      <c r="K318" s="25">
        <f t="shared" si="86"/>
        <v>71</v>
      </c>
      <c r="L318" s="25">
        <v>14</v>
      </c>
      <c r="M318" s="25">
        <v>40</v>
      </c>
      <c r="N318" s="25">
        <f t="shared" si="87"/>
        <v>54</v>
      </c>
      <c r="O318" s="25">
        <v>0</v>
      </c>
      <c r="P318" s="25">
        <v>4</v>
      </c>
      <c r="Q318" s="25">
        <f t="shared" si="88"/>
        <v>4</v>
      </c>
      <c r="U318" s="1"/>
    </row>
    <row r="319" spans="1:21" ht="23.25">
      <c r="A319" s="2"/>
      <c r="B319" s="12" t="s">
        <v>177</v>
      </c>
      <c r="C319" s="25">
        <v>10</v>
      </c>
      <c r="D319" s="25">
        <v>48</v>
      </c>
      <c r="E319" s="25">
        <f t="shared" si="84"/>
        <v>58</v>
      </c>
      <c r="F319" s="25">
        <v>8</v>
      </c>
      <c r="G319" s="25">
        <v>37</v>
      </c>
      <c r="H319" s="25">
        <f t="shared" si="85"/>
        <v>45</v>
      </c>
      <c r="I319" s="25">
        <v>9</v>
      </c>
      <c r="J319" s="25">
        <v>40</v>
      </c>
      <c r="K319" s="25">
        <f t="shared" si="86"/>
        <v>49</v>
      </c>
      <c r="L319" s="25">
        <v>19</v>
      </c>
      <c r="M319" s="25">
        <v>71</v>
      </c>
      <c r="N319" s="25">
        <f t="shared" si="87"/>
        <v>90</v>
      </c>
      <c r="O319" s="25">
        <f>1+2</f>
        <v>3</v>
      </c>
      <c r="P319" s="25">
        <f>12+2+3</f>
        <v>17</v>
      </c>
      <c r="Q319" s="25">
        <f t="shared" si="88"/>
        <v>20</v>
      </c>
      <c r="U319" s="1"/>
    </row>
    <row r="320" spans="1:21" ht="23.25">
      <c r="A320" s="6"/>
      <c r="B320" s="12" t="s">
        <v>39</v>
      </c>
      <c r="C320" s="25">
        <v>0</v>
      </c>
      <c r="D320" s="25">
        <v>0</v>
      </c>
      <c r="E320" s="25">
        <f t="shared" si="84"/>
        <v>0</v>
      </c>
      <c r="F320" s="25">
        <v>0</v>
      </c>
      <c r="G320" s="25">
        <v>0</v>
      </c>
      <c r="H320" s="25">
        <f t="shared" si="85"/>
        <v>0</v>
      </c>
      <c r="I320" s="25">
        <v>68</v>
      </c>
      <c r="J320" s="25">
        <v>52</v>
      </c>
      <c r="K320" s="25">
        <f t="shared" si="86"/>
        <v>120</v>
      </c>
      <c r="L320" s="25">
        <v>43</v>
      </c>
      <c r="M320" s="25">
        <v>37</v>
      </c>
      <c r="N320" s="25">
        <f t="shared" si="87"/>
        <v>80</v>
      </c>
      <c r="O320" s="25">
        <f>2+2+1</f>
        <v>5</v>
      </c>
      <c r="P320" s="25">
        <f>1</f>
        <v>1</v>
      </c>
      <c r="Q320" s="25">
        <f t="shared" si="88"/>
        <v>6</v>
      </c>
      <c r="U320" s="1"/>
    </row>
    <row r="321" spans="1:21" ht="23.25">
      <c r="A321" s="6"/>
      <c r="B321" s="12" t="s">
        <v>212</v>
      </c>
      <c r="C321" s="25">
        <v>35</v>
      </c>
      <c r="D321" s="25">
        <v>30</v>
      </c>
      <c r="E321" s="25">
        <f t="shared" si="84"/>
        <v>65</v>
      </c>
      <c r="F321" s="25">
        <v>39</v>
      </c>
      <c r="G321" s="25">
        <v>35</v>
      </c>
      <c r="H321" s="25">
        <f t="shared" si="85"/>
        <v>74</v>
      </c>
      <c r="I321" s="25">
        <v>0</v>
      </c>
      <c r="J321" s="25">
        <v>0</v>
      </c>
      <c r="K321" s="25">
        <f t="shared" si="86"/>
        <v>0</v>
      </c>
      <c r="L321" s="25">
        <v>0</v>
      </c>
      <c r="M321" s="25">
        <v>0</v>
      </c>
      <c r="N321" s="25">
        <f t="shared" si="87"/>
        <v>0</v>
      </c>
      <c r="O321" s="25">
        <v>0</v>
      </c>
      <c r="P321" s="25">
        <v>0</v>
      </c>
      <c r="Q321" s="25">
        <f>SUM(O321:P321)</f>
        <v>0</v>
      </c>
      <c r="U321" s="1"/>
    </row>
    <row r="322" spans="1:21" ht="23.25">
      <c r="A322" s="6"/>
      <c r="B322" s="13" t="s">
        <v>178</v>
      </c>
      <c r="C322" s="25">
        <v>41</v>
      </c>
      <c r="D322" s="25">
        <v>30</v>
      </c>
      <c r="E322" s="25">
        <f t="shared" si="84"/>
        <v>71</v>
      </c>
      <c r="F322" s="25">
        <v>40</v>
      </c>
      <c r="G322" s="25">
        <v>33</v>
      </c>
      <c r="H322" s="25">
        <f t="shared" si="85"/>
        <v>73</v>
      </c>
      <c r="I322" s="25">
        <v>65</v>
      </c>
      <c r="J322" s="25">
        <v>53</v>
      </c>
      <c r="K322" s="25">
        <f t="shared" si="86"/>
        <v>118</v>
      </c>
      <c r="L322" s="25">
        <v>35</v>
      </c>
      <c r="M322" s="25">
        <v>41</v>
      </c>
      <c r="N322" s="25">
        <f t="shared" si="87"/>
        <v>76</v>
      </c>
      <c r="O322" s="25">
        <f>1+2</f>
        <v>3</v>
      </c>
      <c r="P322" s="25">
        <v>2</v>
      </c>
      <c r="Q322" s="25">
        <f t="shared" si="88"/>
        <v>5</v>
      </c>
      <c r="U322" s="1"/>
    </row>
    <row r="323" spans="1:21" ht="23.25">
      <c r="A323" s="6"/>
      <c r="B323" s="12" t="s">
        <v>179</v>
      </c>
      <c r="C323" s="25">
        <v>11</v>
      </c>
      <c r="D323" s="25">
        <v>14</v>
      </c>
      <c r="E323" s="25">
        <f t="shared" si="84"/>
        <v>25</v>
      </c>
      <c r="F323" s="25">
        <v>14</v>
      </c>
      <c r="G323" s="25">
        <v>19</v>
      </c>
      <c r="H323" s="25">
        <f t="shared" si="85"/>
        <v>33</v>
      </c>
      <c r="I323" s="25">
        <v>8</v>
      </c>
      <c r="J323" s="25">
        <v>9</v>
      </c>
      <c r="K323" s="25">
        <f t="shared" si="86"/>
        <v>17</v>
      </c>
      <c r="L323" s="25">
        <v>0</v>
      </c>
      <c r="M323" s="25">
        <v>0</v>
      </c>
      <c r="N323" s="25">
        <f t="shared" si="87"/>
        <v>0</v>
      </c>
      <c r="O323" s="25">
        <v>0</v>
      </c>
      <c r="P323" s="25">
        <v>0</v>
      </c>
      <c r="Q323" s="25">
        <f t="shared" si="88"/>
        <v>0</v>
      </c>
      <c r="U323" s="1"/>
    </row>
    <row r="324" spans="1:21" ht="23.25">
      <c r="A324" s="2"/>
      <c r="B324" s="8" t="s">
        <v>15</v>
      </c>
      <c r="C324" s="25">
        <f>SUM(C316:C323)</f>
        <v>131</v>
      </c>
      <c r="D324" s="25">
        <f aca="true" t="shared" si="89" ref="D324:Q324">SUM(D316:D323)</f>
        <v>229</v>
      </c>
      <c r="E324" s="25">
        <f t="shared" si="89"/>
        <v>360</v>
      </c>
      <c r="F324" s="25">
        <f t="shared" si="89"/>
        <v>119</v>
      </c>
      <c r="G324" s="25">
        <f t="shared" si="89"/>
        <v>228</v>
      </c>
      <c r="H324" s="25">
        <f t="shared" si="89"/>
        <v>347</v>
      </c>
      <c r="I324" s="25">
        <f t="shared" si="89"/>
        <v>188</v>
      </c>
      <c r="J324" s="25">
        <f t="shared" si="89"/>
        <v>273</v>
      </c>
      <c r="K324" s="25">
        <f t="shared" si="89"/>
        <v>461</v>
      </c>
      <c r="L324" s="25">
        <f t="shared" si="89"/>
        <v>127</v>
      </c>
      <c r="M324" s="25">
        <f t="shared" si="89"/>
        <v>270</v>
      </c>
      <c r="N324" s="25">
        <f t="shared" si="89"/>
        <v>397</v>
      </c>
      <c r="O324" s="25">
        <f t="shared" si="89"/>
        <v>12</v>
      </c>
      <c r="P324" s="25">
        <f t="shared" si="89"/>
        <v>32</v>
      </c>
      <c r="Q324" s="25">
        <f t="shared" si="89"/>
        <v>44</v>
      </c>
      <c r="U324" s="1"/>
    </row>
    <row r="325" spans="1:21" ht="23.25">
      <c r="A325" s="2"/>
      <c r="B325" s="21" t="s">
        <v>35</v>
      </c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U325" s="1"/>
    </row>
    <row r="326" spans="1:21" ht="23.25">
      <c r="A326" s="2"/>
      <c r="B326" s="3" t="s">
        <v>173</v>
      </c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U326" s="1"/>
    </row>
    <row r="327" spans="1:21" ht="23.25">
      <c r="A327" s="2"/>
      <c r="B327" s="12" t="s">
        <v>39</v>
      </c>
      <c r="C327" s="25">
        <v>23</v>
      </c>
      <c r="D327" s="25">
        <v>16</v>
      </c>
      <c r="E327" s="25">
        <f>SUM(C327:D327)</f>
        <v>39</v>
      </c>
      <c r="F327" s="25">
        <v>0</v>
      </c>
      <c r="G327" s="25">
        <v>0</v>
      </c>
      <c r="H327" s="25">
        <f>SUM(F327:G327)</f>
        <v>0</v>
      </c>
      <c r="I327" s="25">
        <v>0</v>
      </c>
      <c r="J327" s="25">
        <v>0</v>
      </c>
      <c r="K327" s="25">
        <f>SUM(I327:J327)</f>
        <v>0</v>
      </c>
      <c r="L327" s="25">
        <v>0</v>
      </c>
      <c r="M327" s="25">
        <v>0</v>
      </c>
      <c r="N327" s="25">
        <f>SUM(L327:M327)</f>
        <v>0</v>
      </c>
      <c r="O327" s="25">
        <v>0</v>
      </c>
      <c r="P327" s="25">
        <v>0</v>
      </c>
      <c r="Q327" s="25">
        <f>SUM(O327:P327)</f>
        <v>0</v>
      </c>
      <c r="U327" s="1"/>
    </row>
    <row r="328" spans="1:21" ht="23.25">
      <c r="A328" s="2"/>
      <c r="B328" s="12" t="s">
        <v>212</v>
      </c>
      <c r="C328" s="25">
        <v>37</v>
      </c>
      <c r="D328" s="25">
        <v>15</v>
      </c>
      <c r="E328" s="25">
        <f>SUM(C328:D328)</f>
        <v>52</v>
      </c>
      <c r="F328" s="25">
        <v>0</v>
      </c>
      <c r="G328" s="25">
        <v>0</v>
      </c>
      <c r="H328" s="25">
        <f>SUM(F328:G328)</f>
        <v>0</v>
      </c>
      <c r="I328" s="25">
        <v>0</v>
      </c>
      <c r="J328" s="25">
        <v>0</v>
      </c>
      <c r="K328" s="25">
        <f>SUM(I328:J328)</f>
        <v>0</v>
      </c>
      <c r="L328" s="25">
        <v>0</v>
      </c>
      <c r="M328" s="25">
        <v>0</v>
      </c>
      <c r="N328" s="25">
        <f>SUM(L328:M328)</f>
        <v>0</v>
      </c>
      <c r="O328" s="25">
        <v>0</v>
      </c>
      <c r="P328" s="25">
        <v>0</v>
      </c>
      <c r="Q328" s="25">
        <f>SUM(O328:P328)</f>
        <v>0</v>
      </c>
      <c r="U328" s="1"/>
    </row>
    <row r="329" spans="1:21" ht="23.25">
      <c r="A329" s="2"/>
      <c r="B329" s="8" t="s">
        <v>15</v>
      </c>
      <c r="C329" s="25">
        <f aca="true" t="shared" si="90" ref="C329:Q329">SUM(C327:C328)</f>
        <v>60</v>
      </c>
      <c r="D329" s="25">
        <f t="shared" si="90"/>
        <v>31</v>
      </c>
      <c r="E329" s="25">
        <f t="shared" si="90"/>
        <v>91</v>
      </c>
      <c r="F329" s="25">
        <f t="shared" si="90"/>
        <v>0</v>
      </c>
      <c r="G329" s="25">
        <f t="shared" si="90"/>
        <v>0</v>
      </c>
      <c r="H329" s="25">
        <f t="shared" si="90"/>
        <v>0</v>
      </c>
      <c r="I329" s="25">
        <f t="shared" si="90"/>
        <v>0</v>
      </c>
      <c r="J329" s="25">
        <f t="shared" si="90"/>
        <v>0</v>
      </c>
      <c r="K329" s="25">
        <f t="shared" si="90"/>
        <v>0</v>
      </c>
      <c r="L329" s="25">
        <f t="shared" si="90"/>
        <v>0</v>
      </c>
      <c r="M329" s="25">
        <f t="shared" si="90"/>
        <v>0</v>
      </c>
      <c r="N329" s="25">
        <f t="shared" si="90"/>
        <v>0</v>
      </c>
      <c r="O329" s="25">
        <f t="shared" si="90"/>
        <v>0</v>
      </c>
      <c r="P329" s="25">
        <f t="shared" si="90"/>
        <v>0</v>
      </c>
      <c r="Q329" s="25">
        <f t="shared" si="90"/>
        <v>0</v>
      </c>
      <c r="U329" s="1"/>
    </row>
    <row r="330" spans="1:21" ht="23.25">
      <c r="A330" s="2"/>
      <c r="B330" s="3" t="s">
        <v>180</v>
      </c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U330" s="1"/>
    </row>
    <row r="331" spans="1:21" ht="23.25">
      <c r="A331" s="2"/>
      <c r="B331" s="12" t="s">
        <v>39</v>
      </c>
      <c r="C331" s="25">
        <v>0</v>
      </c>
      <c r="D331" s="25">
        <v>0</v>
      </c>
      <c r="E331" s="25">
        <f>SUM(C331:D331)</f>
        <v>0</v>
      </c>
      <c r="F331" s="25">
        <v>0</v>
      </c>
      <c r="G331" s="25">
        <v>0</v>
      </c>
      <c r="H331" s="25">
        <f>SUM(F331:G331)</f>
        <v>0</v>
      </c>
      <c r="I331" s="25">
        <v>31</v>
      </c>
      <c r="J331" s="25">
        <v>10</v>
      </c>
      <c r="K331" s="25">
        <f>SUM(I331:J331)</f>
        <v>41</v>
      </c>
      <c r="L331" s="25">
        <v>1</v>
      </c>
      <c r="M331" s="25">
        <v>0</v>
      </c>
      <c r="N331" s="25">
        <f>SUM(L331:M331)</f>
        <v>1</v>
      </c>
      <c r="O331" s="25">
        <v>3</v>
      </c>
      <c r="P331" s="25">
        <v>0</v>
      </c>
      <c r="Q331" s="25">
        <f>SUM(O331:P331)</f>
        <v>3</v>
      </c>
      <c r="U331" s="1"/>
    </row>
    <row r="332" spans="1:21" ht="23.25">
      <c r="A332" s="2"/>
      <c r="B332" s="12" t="s">
        <v>212</v>
      </c>
      <c r="C332" s="25">
        <v>0</v>
      </c>
      <c r="D332" s="25">
        <v>0</v>
      </c>
      <c r="E332" s="25">
        <f>SUM(C332:D332)</f>
        <v>0</v>
      </c>
      <c r="F332" s="25">
        <f>21+1</f>
        <v>22</v>
      </c>
      <c r="G332" s="25">
        <v>12</v>
      </c>
      <c r="H332" s="25">
        <f>SUM(F332:G332)</f>
        <v>34</v>
      </c>
      <c r="I332" s="25">
        <v>0</v>
      </c>
      <c r="J332" s="25">
        <v>0</v>
      </c>
      <c r="K332" s="25">
        <f>SUM(I332:J332)</f>
        <v>0</v>
      </c>
      <c r="L332" s="25">
        <v>0</v>
      </c>
      <c r="M332" s="25">
        <v>0</v>
      </c>
      <c r="N332" s="25">
        <f>SUM(L332:M332)</f>
        <v>0</v>
      </c>
      <c r="O332" s="25">
        <v>0</v>
      </c>
      <c r="P332" s="25">
        <v>0</v>
      </c>
      <c r="Q332" s="25">
        <f>SUM(O332:P332)</f>
        <v>0</v>
      </c>
      <c r="U332" s="1"/>
    </row>
    <row r="333" spans="1:21" ht="23.25" hidden="1">
      <c r="A333" s="2"/>
      <c r="B333" s="12" t="s">
        <v>174</v>
      </c>
      <c r="C333" s="25">
        <v>0</v>
      </c>
      <c r="D333" s="25">
        <v>0</v>
      </c>
      <c r="E333" s="25">
        <f>SUM(C333:D333)</f>
        <v>0</v>
      </c>
      <c r="F333" s="25">
        <v>0</v>
      </c>
      <c r="G333" s="25">
        <v>0</v>
      </c>
      <c r="H333" s="25">
        <f>SUM(F333:G333)</f>
        <v>0</v>
      </c>
      <c r="I333" s="25"/>
      <c r="J333" s="25"/>
      <c r="K333" s="25">
        <f>SUM(I333:J333)</f>
        <v>0</v>
      </c>
      <c r="L333" s="25">
        <v>0</v>
      </c>
      <c r="M333" s="25">
        <v>0</v>
      </c>
      <c r="N333" s="25">
        <f>SUM(L333:M333)</f>
        <v>0</v>
      </c>
      <c r="O333" s="25">
        <v>0</v>
      </c>
      <c r="P333" s="25">
        <v>0</v>
      </c>
      <c r="Q333" s="25">
        <f>SUM(O333:P333)</f>
        <v>0</v>
      </c>
      <c r="U333" s="1"/>
    </row>
    <row r="334" spans="1:21" ht="23.25">
      <c r="A334" s="5"/>
      <c r="B334" s="8" t="s">
        <v>15</v>
      </c>
      <c r="C334" s="25">
        <f aca="true" t="shared" si="91" ref="C334:H334">SUM(C332:C333)</f>
        <v>0</v>
      </c>
      <c r="D334" s="25">
        <f t="shared" si="91"/>
        <v>0</v>
      </c>
      <c r="E334" s="25">
        <f t="shared" si="91"/>
        <v>0</v>
      </c>
      <c r="F334" s="25">
        <f t="shared" si="91"/>
        <v>22</v>
      </c>
      <c r="G334" s="25">
        <f t="shared" si="91"/>
        <v>12</v>
      </c>
      <c r="H334" s="25">
        <f t="shared" si="91"/>
        <v>34</v>
      </c>
      <c r="I334" s="25">
        <f aca="true" t="shared" si="92" ref="I334:P334">SUM(I331:I333)</f>
        <v>31</v>
      </c>
      <c r="J334" s="25">
        <f t="shared" si="92"/>
        <v>10</v>
      </c>
      <c r="K334" s="25">
        <f t="shared" si="92"/>
        <v>41</v>
      </c>
      <c r="L334" s="25">
        <f t="shared" si="92"/>
        <v>1</v>
      </c>
      <c r="M334" s="25">
        <f t="shared" si="92"/>
        <v>0</v>
      </c>
      <c r="N334" s="25">
        <f t="shared" si="92"/>
        <v>1</v>
      </c>
      <c r="O334" s="25">
        <f t="shared" si="92"/>
        <v>3</v>
      </c>
      <c r="P334" s="25">
        <f t="shared" si="92"/>
        <v>0</v>
      </c>
      <c r="Q334" s="25">
        <f>SUM(O334:P334)</f>
        <v>3</v>
      </c>
      <c r="U334" s="1"/>
    </row>
    <row r="335" spans="1:21" ht="23.25">
      <c r="A335" s="5"/>
      <c r="B335" s="8" t="s">
        <v>46</v>
      </c>
      <c r="C335" s="25">
        <f aca="true" t="shared" si="93" ref="C335:Q335">SUM(C329+C334)</f>
        <v>60</v>
      </c>
      <c r="D335" s="25">
        <f t="shared" si="93"/>
        <v>31</v>
      </c>
      <c r="E335" s="25">
        <f t="shared" si="93"/>
        <v>91</v>
      </c>
      <c r="F335" s="25">
        <f t="shared" si="93"/>
        <v>22</v>
      </c>
      <c r="G335" s="25">
        <f t="shared" si="93"/>
        <v>12</v>
      </c>
      <c r="H335" s="25">
        <f t="shared" si="93"/>
        <v>34</v>
      </c>
      <c r="I335" s="25">
        <f t="shared" si="93"/>
        <v>31</v>
      </c>
      <c r="J335" s="25">
        <f t="shared" si="93"/>
        <v>10</v>
      </c>
      <c r="K335" s="25">
        <f t="shared" si="93"/>
        <v>41</v>
      </c>
      <c r="L335" s="25">
        <f t="shared" si="93"/>
        <v>1</v>
      </c>
      <c r="M335" s="25">
        <f t="shared" si="93"/>
        <v>0</v>
      </c>
      <c r="N335" s="25">
        <f t="shared" si="93"/>
        <v>1</v>
      </c>
      <c r="O335" s="25">
        <f t="shared" si="93"/>
        <v>3</v>
      </c>
      <c r="P335" s="25">
        <f t="shared" si="93"/>
        <v>0</v>
      </c>
      <c r="Q335" s="25">
        <f t="shared" si="93"/>
        <v>3</v>
      </c>
      <c r="U335" s="1"/>
    </row>
    <row r="336" spans="1:21" ht="23.25">
      <c r="A336" s="6"/>
      <c r="B336" s="9" t="s">
        <v>17</v>
      </c>
      <c r="C336" s="25">
        <f aca="true" t="shared" si="94" ref="C336:Q336">C324+C335</f>
        <v>191</v>
      </c>
      <c r="D336" s="25">
        <f t="shared" si="94"/>
        <v>260</v>
      </c>
      <c r="E336" s="25">
        <f t="shared" si="94"/>
        <v>451</v>
      </c>
      <c r="F336" s="25">
        <f t="shared" si="94"/>
        <v>141</v>
      </c>
      <c r="G336" s="25">
        <f t="shared" si="94"/>
        <v>240</v>
      </c>
      <c r="H336" s="25">
        <f t="shared" si="94"/>
        <v>381</v>
      </c>
      <c r="I336" s="25">
        <f t="shared" si="94"/>
        <v>219</v>
      </c>
      <c r="J336" s="25">
        <f t="shared" si="94"/>
        <v>283</v>
      </c>
      <c r="K336" s="25">
        <f t="shared" si="94"/>
        <v>502</v>
      </c>
      <c r="L336" s="25">
        <f t="shared" si="94"/>
        <v>128</v>
      </c>
      <c r="M336" s="25">
        <f t="shared" si="94"/>
        <v>270</v>
      </c>
      <c r="N336" s="25">
        <f t="shared" si="94"/>
        <v>398</v>
      </c>
      <c r="O336" s="25">
        <f t="shared" si="94"/>
        <v>15</v>
      </c>
      <c r="P336" s="25">
        <f t="shared" si="94"/>
        <v>32</v>
      </c>
      <c r="Q336" s="25">
        <f t="shared" si="94"/>
        <v>47</v>
      </c>
      <c r="U336" s="1"/>
    </row>
    <row r="337" spans="1:21" ht="23.25">
      <c r="A337" s="15" t="s">
        <v>181</v>
      </c>
      <c r="B337" s="7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U337" s="1"/>
    </row>
    <row r="338" spans="1:21" ht="23.25">
      <c r="A338" s="15"/>
      <c r="B338" s="16" t="s">
        <v>11</v>
      </c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U338" s="1"/>
    </row>
    <row r="339" spans="1:21" ht="23.25">
      <c r="A339" s="15"/>
      <c r="B339" s="10" t="s">
        <v>182</v>
      </c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U339" s="1"/>
    </row>
    <row r="340" spans="1:21" ht="23.25">
      <c r="A340" s="2"/>
      <c r="B340" s="12" t="s">
        <v>183</v>
      </c>
      <c r="C340" s="25">
        <v>60</v>
      </c>
      <c r="D340" s="25">
        <v>36</v>
      </c>
      <c r="E340" s="25">
        <f>SUM(C340:D340)</f>
        <v>96</v>
      </c>
      <c r="F340" s="25">
        <v>51</v>
      </c>
      <c r="G340" s="25">
        <v>27</v>
      </c>
      <c r="H340" s="25">
        <f>SUM(F340:G340)</f>
        <v>78</v>
      </c>
      <c r="I340" s="25">
        <v>70</v>
      </c>
      <c r="J340" s="25">
        <v>47</v>
      </c>
      <c r="K340" s="25">
        <f>SUM(I340:J340)</f>
        <v>117</v>
      </c>
      <c r="L340" s="25">
        <v>85</v>
      </c>
      <c r="M340" s="25">
        <v>34</v>
      </c>
      <c r="N340" s="25">
        <f>SUM(L340:M340)</f>
        <v>119</v>
      </c>
      <c r="O340" s="25">
        <v>57</v>
      </c>
      <c r="P340" s="25">
        <v>26</v>
      </c>
      <c r="Q340" s="25">
        <f>SUM(O340:P340)</f>
        <v>83</v>
      </c>
      <c r="U340" s="1"/>
    </row>
    <row r="341" spans="1:21" ht="23.25">
      <c r="A341" s="6"/>
      <c r="B341" s="12" t="s">
        <v>184</v>
      </c>
      <c r="C341" s="25">
        <v>45</v>
      </c>
      <c r="D341" s="25">
        <v>48</v>
      </c>
      <c r="E341" s="25">
        <f>SUM(C341:D341)</f>
        <v>93</v>
      </c>
      <c r="F341" s="25">
        <v>39</v>
      </c>
      <c r="G341" s="25">
        <v>38</v>
      </c>
      <c r="H341" s="25">
        <f>SUM(F341:G341)</f>
        <v>77</v>
      </c>
      <c r="I341" s="25">
        <v>51</v>
      </c>
      <c r="J341" s="25">
        <v>57</v>
      </c>
      <c r="K341" s="25">
        <f>SUM(I341:J341)</f>
        <v>108</v>
      </c>
      <c r="L341" s="25">
        <v>46</v>
      </c>
      <c r="M341" s="25">
        <v>52</v>
      </c>
      <c r="N341" s="25">
        <f>SUM(L341:M341)</f>
        <v>98</v>
      </c>
      <c r="O341" s="25">
        <v>32</v>
      </c>
      <c r="P341" s="25">
        <v>41</v>
      </c>
      <c r="Q341" s="25">
        <f>SUM(O341:P341)</f>
        <v>73</v>
      </c>
      <c r="U341" s="1"/>
    </row>
    <row r="342" spans="1:21" ht="23.25">
      <c r="A342" s="6"/>
      <c r="B342" s="9" t="s">
        <v>15</v>
      </c>
      <c r="C342" s="25">
        <f>SUM(C340:C341)</f>
        <v>105</v>
      </c>
      <c r="D342" s="25">
        <f aca="true" t="shared" si="95" ref="D342:Q342">SUM(D340:D341)</f>
        <v>84</v>
      </c>
      <c r="E342" s="25">
        <f t="shared" si="95"/>
        <v>189</v>
      </c>
      <c r="F342" s="25">
        <f t="shared" si="95"/>
        <v>90</v>
      </c>
      <c r="G342" s="25">
        <f t="shared" si="95"/>
        <v>65</v>
      </c>
      <c r="H342" s="25">
        <f t="shared" si="95"/>
        <v>155</v>
      </c>
      <c r="I342" s="25">
        <f t="shared" si="95"/>
        <v>121</v>
      </c>
      <c r="J342" s="25">
        <f t="shared" si="95"/>
        <v>104</v>
      </c>
      <c r="K342" s="25">
        <f t="shared" si="95"/>
        <v>225</v>
      </c>
      <c r="L342" s="25">
        <f>SUM(L340:L341)</f>
        <v>131</v>
      </c>
      <c r="M342" s="25">
        <f>SUM(M340:M341)</f>
        <v>86</v>
      </c>
      <c r="N342" s="25">
        <f>SUM(N340:N341)</f>
        <v>217</v>
      </c>
      <c r="O342" s="25">
        <f t="shared" si="95"/>
        <v>89</v>
      </c>
      <c r="P342" s="25">
        <f t="shared" si="95"/>
        <v>67</v>
      </c>
      <c r="Q342" s="25">
        <f t="shared" si="95"/>
        <v>156</v>
      </c>
      <c r="U342" s="1"/>
    </row>
    <row r="343" spans="1:21" ht="23.25" hidden="1">
      <c r="A343" s="6"/>
      <c r="B343" s="10" t="s">
        <v>185</v>
      </c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U343" s="1"/>
    </row>
    <row r="344" spans="1:21" ht="23.25" hidden="1">
      <c r="A344" s="6"/>
      <c r="B344" s="12" t="s">
        <v>183</v>
      </c>
      <c r="C344" s="25">
        <v>0</v>
      </c>
      <c r="D344" s="25">
        <v>0</v>
      </c>
      <c r="E344" s="25">
        <f>SUM(C344:D344)</f>
        <v>0</v>
      </c>
      <c r="F344" s="25">
        <v>0</v>
      </c>
      <c r="G344" s="25">
        <v>0</v>
      </c>
      <c r="H344" s="25">
        <f>SUM(F344:G344)</f>
        <v>0</v>
      </c>
      <c r="I344" s="25">
        <v>0</v>
      </c>
      <c r="J344" s="25">
        <v>0</v>
      </c>
      <c r="K344" s="25">
        <f>SUM(I344:J344)</f>
        <v>0</v>
      </c>
      <c r="L344" s="25">
        <v>0</v>
      </c>
      <c r="M344" s="25">
        <v>0</v>
      </c>
      <c r="N344" s="25">
        <f>SUM(L344:M344)</f>
        <v>0</v>
      </c>
      <c r="O344" s="25">
        <v>0</v>
      </c>
      <c r="P344" s="25">
        <v>0</v>
      </c>
      <c r="Q344" s="25">
        <f>SUM(O344:P344)</f>
        <v>0</v>
      </c>
      <c r="U344" s="1"/>
    </row>
    <row r="345" spans="1:21" ht="23.25" hidden="1">
      <c r="A345" s="6"/>
      <c r="B345" s="9" t="s">
        <v>15</v>
      </c>
      <c r="C345" s="25">
        <f>SUM(C344)</f>
        <v>0</v>
      </c>
      <c r="D345" s="25">
        <f aca="true" t="shared" si="96" ref="D345:Q345">SUM(D344)</f>
        <v>0</v>
      </c>
      <c r="E345" s="25">
        <f t="shared" si="96"/>
        <v>0</v>
      </c>
      <c r="F345" s="25">
        <f t="shared" si="96"/>
        <v>0</v>
      </c>
      <c r="G345" s="25">
        <f t="shared" si="96"/>
        <v>0</v>
      </c>
      <c r="H345" s="25">
        <f t="shared" si="96"/>
        <v>0</v>
      </c>
      <c r="I345" s="25">
        <f t="shared" si="96"/>
        <v>0</v>
      </c>
      <c r="J345" s="25">
        <f t="shared" si="96"/>
        <v>0</v>
      </c>
      <c r="K345" s="25">
        <f t="shared" si="96"/>
        <v>0</v>
      </c>
      <c r="L345" s="25">
        <f t="shared" si="96"/>
        <v>0</v>
      </c>
      <c r="M345" s="25">
        <f t="shared" si="96"/>
        <v>0</v>
      </c>
      <c r="N345" s="25">
        <f t="shared" si="96"/>
        <v>0</v>
      </c>
      <c r="O345" s="25">
        <f t="shared" si="96"/>
        <v>0</v>
      </c>
      <c r="P345" s="25">
        <f t="shared" si="96"/>
        <v>0</v>
      </c>
      <c r="Q345" s="25">
        <f t="shared" si="96"/>
        <v>0</v>
      </c>
      <c r="U345" s="1"/>
    </row>
    <row r="346" spans="1:21" ht="23.25">
      <c r="A346" s="2"/>
      <c r="B346" s="8" t="s">
        <v>16</v>
      </c>
      <c r="C346" s="25">
        <f>C342+C345</f>
        <v>105</v>
      </c>
      <c r="D346" s="25">
        <f aca="true" t="shared" si="97" ref="D346:Q346">D342+D345</f>
        <v>84</v>
      </c>
      <c r="E346" s="25">
        <f t="shared" si="97"/>
        <v>189</v>
      </c>
      <c r="F346" s="25">
        <f t="shared" si="97"/>
        <v>90</v>
      </c>
      <c r="G346" s="25">
        <f t="shared" si="97"/>
        <v>65</v>
      </c>
      <c r="H346" s="25">
        <f t="shared" si="97"/>
        <v>155</v>
      </c>
      <c r="I346" s="25">
        <f t="shared" si="97"/>
        <v>121</v>
      </c>
      <c r="J346" s="25">
        <f t="shared" si="97"/>
        <v>104</v>
      </c>
      <c r="K346" s="25">
        <f t="shared" si="97"/>
        <v>225</v>
      </c>
      <c r="L346" s="25">
        <f t="shared" si="97"/>
        <v>131</v>
      </c>
      <c r="M346" s="25">
        <f t="shared" si="97"/>
        <v>86</v>
      </c>
      <c r="N346" s="25">
        <f t="shared" si="97"/>
        <v>217</v>
      </c>
      <c r="O346" s="25">
        <f t="shared" si="97"/>
        <v>89</v>
      </c>
      <c r="P346" s="25">
        <f t="shared" si="97"/>
        <v>67</v>
      </c>
      <c r="Q346" s="25">
        <f t="shared" si="97"/>
        <v>156</v>
      </c>
      <c r="U346" s="1"/>
    </row>
    <row r="347" spans="1:21" ht="23.25">
      <c r="A347" s="2"/>
      <c r="B347" s="4" t="s">
        <v>35</v>
      </c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U347" s="1"/>
    </row>
    <row r="348" spans="1:21" ht="23.25">
      <c r="A348" s="2"/>
      <c r="B348" s="10" t="s">
        <v>185</v>
      </c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U348" s="1"/>
    </row>
    <row r="349" spans="1:21" ht="23.25">
      <c r="A349" s="2"/>
      <c r="B349" s="12" t="s">
        <v>183</v>
      </c>
      <c r="C349" s="25">
        <v>0</v>
      </c>
      <c r="D349" s="25">
        <v>0</v>
      </c>
      <c r="E349" s="25">
        <f>SUM(C349:D349)</f>
        <v>0</v>
      </c>
      <c r="F349" s="25">
        <v>0</v>
      </c>
      <c r="G349" s="25">
        <v>0</v>
      </c>
      <c r="H349" s="25">
        <f>SUM(F349:G349)</f>
        <v>0</v>
      </c>
      <c r="I349" s="25">
        <v>15</v>
      </c>
      <c r="J349" s="25">
        <v>4</v>
      </c>
      <c r="K349" s="25">
        <f>SUM(I349:J349)</f>
        <v>19</v>
      </c>
      <c r="L349" s="25">
        <v>10</v>
      </c>
      <c r="M349" s="25">
        <v>1</v>
      </c>
      <c r="N349" s="25">
        <f>SUM(L349:M349)</f>
        <v>11</v>
      </c>
      <c r="O349" s="25">
        <f>1+4</f>
        <v>5</v>
      </c>
      <c r="P349" s="25">
        <v>3</v>
      </c>
      <c r="Q349" s="25">
        <f>SUM(O349:P349)</f>
        <v>8</v>
      </c>
      <c r="U349" s="1"/>
    </row>
    <row r="350" spans="1:21" ht="23.25">
      <c r="A350" s="6"/>
      <c r="B350" s="9" t="s">
        <v>15</v>
      </c>
      <c r="C350" s="25">
        <f>SUM(C349)</f>
        <v>0</v>
      </c>
      <c r="D350" s="25">
        <f aca="true" t="shared" si="98" ref="D350:Q350">SUM(D349)</f>
        <v>0</v>
      </c>
      <c r="E350" s="25">
        <f t="shared" si="98"/>
        <v>0</v>
      </c>
      <c r="F350" s="25">
        <f t="shared" si="98"/>
        <v>0</v>
      </c>
      <c r="G350" s="25">
        <f t="shared" si="98"/>
        <v>0</v>
      </c>
      <c r="H350" s="25">
        <f t="shared" si="98"/>
        <v>0</v>
      </c>
      <c r="I350" s="25">
        <f t="shared" si="98"/>
        <v>15</v>
      </c>
      <c r="J350" s="25">
        <f t="shared" si="98"/>
        <v>4</v>
      </c>
      <c r="K350" s="25">
        <f t="shared" si="98"/>
        <v>19</v>
      </c>
      <c r="L350" s="25">
        <f t="shared" si="98"/>
        <v>10</v>
      </c>
      <c r="M350" s="25">
        <f t="shared" si="98"/>
        <v>1</v>
      </c>
      <c r="N350" s="25">
        <f t="shared" si="98"/>
        <v>11</v>
      </c>
      <c r="O350" s="25">
        <f t="shared" si="98"/>
        <v>5</v>
      </c>
      <c r="P350" s="25">
        <f t="shared" si="98"/>
        <v>3</v>
      </c>
      <c r="Q350" s="25">
        <f t="shared" si="98"/>
        <v>8</v>
      </c>
      <c r="U350" s="1"/>
    </row>
    <row r="351" spans="1:21" ht="23.25">
      <c r="A351" s="5"/>
      <c r="B351" s="8" t="s">
        <v>46</v>
      </c>
      <c r="C351" s="25">
        <f>C350</f>
        <v>0</v>
      </c>
      <c r="D351" s="25">
        <f aca="true" t="shared" si="99" ref="D351:Q351">D350</f>
        <v>0</v>
      </c>
      <c r="E351" s="25">
        <f t="shared" si="99"/>
        <v>0</v>
      </c>
      <c r="F351" s="25">
        <f t="shared" si="99"/>
        <v>0</v>
      </c>
      <c r="G351" s="25">
        <f t="shared" si="99"/>
        <v>0</v>
      </c>
      <c r="H351" s="25">
        <f t="shared" si="99"/>
        <v>0</v>
      </c>
      <c r="I351" s="25">
        <f t="shared" si="99"/>
        <v>15</v>
      </c>
      <c r="J351" s="25">
        <f t="shared" si="99"/>
        <v>4</v>
      </c>
      <c r="K351" s="25">
        <f t="shared" si="99"/>
        <v>19</v>
      </c>
      <c r="L351" s="25">
        <f t="shared" si="99"/>
        <v>10</v>
      </c>
      <c r="M351" s="25">
        <f t="shared" si="99"/>
        <v>1</v>
      </c>
      <c r="N351" s="25">
        <f t="shared" si="99"/>
        <v>11</v>
      </c>
      <c r="O351" s="25">
        <f t="shared" si="99"/>
        <v>5</v>
      </c>
      <c r="P351" s="25">
        <f t="shared" si="99"/>
        <v>3</v>
      </c>
      <c r="Q351" s="25">
        <f t="shared" si="99"/>
        <v>8</v>
      </c>
      <c r="U351" s="1"/>
    </row>
    <row r="352" spans="1:21" ht="23.25">
      <c r="A352" s="2"/>
      <c r="B352" s="8" t="s">
        <v>17</v>
      </c>
      <c r="C352" s="25">
        <f>C346+C351</f>
        <v>105</v>
      </c>
      <c r="D352" s="25">
        <f aca="true" t="shared" si="100" ref="D352:Q352">D346+D351</f>
        <v>84</v>
      </c>
      <c r="E352" s="25">
        <f t="shared" si="100"/>
        <v>189</v>
      </c>
      <c r="F352" s="25">
        <f t="shared" si="100"/>
        <v>90</v>
      </c>
      <c r="G352" s="25">
        <f t="shared" si="100"/>
        <v>65</v>
      </c>
      <c r="H352" s="25">
        <f t="shared" si="100"/>
        <v>155</v>
      </c>
      <c r="I352" s="25">
        <f t="shared" si="100"/>
        <v>136</v>
      </c>
      <c r="J352" s="25">
        <f t="shared" si="100"/>
        <v>108</v>
      </c>
      <c r="K352" s="25">
        <f t="shared" si="100"/>
        <v>244</v>
      </c>
      <c r="L352" s="25">
        <f t="shared" si="100"/>
        <v>141</v>
      </c>
      <c r="M352" s="25">
        <f t="shared" si="100"/>
        <v>87</v>
      </c>
      <c r="N352" s="25">
        <f t="shared" si="100"/>
        <v>228</v>
      </c>
      <c r="O352" s="25">
        <f t="shared" si="100"/>
        <v>94</v>
      </c>
      <c r="P352" s="25">
        <f t="shared" si="100"/>
        <v>70</v>
      </c>
      <c r="Q352" s="25">
        <f t="shared" si="100"/>
        <v>164</v>
      </c>
      <c r="U352" s="1"/>
    </row>
    <row r="353" spans="1:21" ht="23.25">
      <c r="A353" s="2" t="s">
        <v>186</v>
      </c>
      <c r="B353" s="8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U353" s="1"/>
    </row>
    <row r="354" spans="1:21" ht="23.25">
      <c r="A354" s="2"/>
      <c r="B354" s="21" t="s">
        <v>11</v>
      </c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U354" s="1"/>
    </row>
    <row r="355" spans="1:21" ht="23.25">
      <c r="A355" s="2"/>
      <c r="B355" s="3" t="s">
        <v>187</v>
      </c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U355" s="1"/>
    </row>
    <row r="356" spans="1:21" ht="23.25">
      <c r="A356" s="5"/>
      <c r="B356" s="12" t="s">
        <v>58</v>
      </c>
      <c r="C356" s="25">
        <v>7</v>
      </c>
      <c r="D356" s="25">
        <v>41</v>
      </c>
      <c r="E356" s="25">
        <f>SUM(C356:D356)</f>
        <v>48</v>
      </c>
      <c r="F356" s="25">
        <v>14</v>
      </c>
      <c r="G356" s="25">
        <v>36</v>
      </c>
      <c r="H356" s="25">
        <f>SUM(F356:G356)</f>
        <v>50</v>
      </c>
      <c r="I356" s="25">
        <v>6</v>
      </c>
      <c r="J356" s="25">
        <v>40</v>
      </c>
      <c r="K356" s="25">
        <f>SUM(I356:J356)</f>
        <v>46</v>
      </c>
      <c r="L356" s="25">
        <v>8</v>
      </c>
      <c r="M356" s="25">
        <v>52</v>
      </c>
      <c r="N356" s="25">
        <f>SUM(L356:M356)</f>
        <v>60</v>
      </c>
      <c r="O356" s="25">
        <v>0</v>
      </c>
      <c r="P356" s="25">
        <v>0</v>
      </c>
      <c r="Q356" s="25">
        <f>SUM(O356:P356)</f>
        <v>0</v>
      </c>
      <c r="U356" s="1"/>
    </row>
    <row r="357" spans="1:21" ht="23.25">
      <c r="A357" s="5"/>
      <c r="B357" s="8" t="s">
        <v>15</v>
      </c>
      <c r="C357" s="25">
        <f>SUM(C356)</f>
        <v>7</v>
      </c>
      <c r="D357" s="25">
        <f aca="true" t="shared" si="101" ref="D357:Q357">SUM(D356)</f>
        <v>41</v>
      </c>
      <c r="E357" s="25">
        <f t="shared" si="101"/>
        <v>48</v>
      </c>
      <c r="F357" s="25">
        <f t="shared" si="101"/>
        <v>14</v>
      </c>
      <c r="G357" s="25">
        <f t="shared" si="101"/>
        <v>36</v>
      </c>
      <c r="H357" s="25">
        <f t="shared" si="101"/>
        <v>50</v>
      </c>
      <c r="I357" s="25">
        <f t="shared" si="101"/>
        <v>6</v>
      </c>
      <c r="J357" s="25">
        <f t="shared" si="101"/>
        <v>40</v>
      </c>
      <c r="K357" s="25">
        <f t="shared" si="101"/>
        <v>46</v>
      </c>
      <c r="L357" s="25">
        <f t="shared" si="101"/>
        <v>8</v>
      </c>
      <c r="M357" s="25">
        <f t="shared" si="101"/>
        <v>52</v>
      </c>
      <c r="N357" s="25">
        <f t="shared" si="101"/>
        <v>60</v>
      </c>
      <c r="O357" s="25">
        <f t="shared" si="101"/>
        <v>0</v>
      </c>
      <c r="P357" s="25">
        <f t="shared" si="101"/>
        <v>0</v>
      </c>
      <c r="Q357" s="25">
        <f t="shared" si="101"/>
        <v>0</v>
      </c>
      <c r="U357" s="1"/>
    </row>
    <row r="358" spans="1:21" ht="23.25">
      <c r="A358" s="6"/>
      <c r="B358" s="10" t="s">
        <v>188</v>
      </c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U358" s="1"/>
    </row>
    <row r="359" spans="1:21" ht="23.25">
      <c r="A359" s="6"/>
      <c r="B359" s="7" t="s">
        <v>213</v>
      </c>
      <c r="C359" s="25">
        <v>4</v>
      </c>
      <c r="D359" s="25">
        <v>37</v>
      </c>
      <c r="E359" s="25">
        <f>SUM(C359:D359)</f>
        <v>41</v>
      </c>
      <c r="F359" s="25">
        <v>0</v>
      </c>
      <c r="G359" s="25">
        <v>0</v>
      </c>
      <c r="H359" s="25">
        <f>SUM(F359:G359)</f>
        <v>0</v>
      </c>
      <c r="I359" s="25">
        <v>0</v>
      </c>
      <c r="J359" s="25">
        <v>0</v>
      </c>
      <c r="K359" s="25">
        <f>SUM(I359:J359)</f>
        <v>0</v>
      </c>
      <c r="L359" s="25">
        <v>0</v>
      </c>
      <c r="M359" s="25">
        <v>0</v>
      </c>
      <c r="N359" s="25">
        <f>SUM(L359:M359)</f>
        <v>0</v>
      </c>
      <c r="O359" s="25">
        <v>0</v>
      </c>
      <c r="P359" s="25">
        <v>0</v>
      </c>
      <c r="Q359" s="25">
        <f>SUM(O359:P359)</f>
        <v>0</v>
      </c>
      <c r="U359" s="1"/>
    </row>
    <row r="360" spans="1:21" ht="23.25">
      <c r="A360" s="6"/>
      <c r="B360" s="7" t="s">
        <v>61</v>
      </c>
      <c r="C360" s="25">
        <v>0</v>
      </c>
      <c r="D360" s="25">
        <v>0</v>
      </c>
      <c r="E360" s="25">
        <f>SUM(C360:D360)</f>
        <v>0</v>
      </c>
      <c r="F360" s="25">
        <v>0</v>
      </c>
      <c r="G360" s="25">
        <v>40</v>
      </c>
      <c r="H360" s="25">
        <f>SUM(F360:G360)</f>
        <v>40</v>
      </c>
      <c r="I360" s="25">
        <v>5</v>
      </c>
      <c r="J360" s="25">
        <v>49</v>
      </c>
      <c r="K360" s="25">
        <f>SUM(I360:J360)</f>
        <v>54</v>
      </c>
      <c r="L360" s="25">
        <v>0</v>
      </c>
      <c r="M360" s="25">
        <v>36</v>
      </c>
      <c r="N360" s="25">
        <f>SUM(L360:M360)</f>
        <v>36</v>
      </c>
      <c r="O360" s="25">
        <v>0</v>
      </c>
      <c r="P360" s="25">
        <v>0</v>
      </c>
      <c r="Q360" s="25">
        <f>SUM(O360:P360)</f>
        <v>0</v>
      </c>
      <c r="U360" s="1"/>
    </row>
    <row r="361" spans="1:21" ht="23.25">
      <c r="A361" s="6"/>
      <c r="B361" s="9" t="s">
        <v>15</v>
      </c>
      <c r="C361" s="25">
        <f aca="true" t="shared" si="102" ref="C361:H361">SUM(C359:C360)</f>
        <v>4</v>
      </c>
      <c r="D361" s="25">
        <f t="shared" si="102"/>
        <v>37</v>
      </c>
      <c r="E361" s="25">
        <f t="shared" si="102"/>
        <v>41</v>
      </c>
      <c r="F361" s="25">
        <f t="shared" si="102"/>
        <v>0</v>
      </c>
      <c r="G361" s="25">
        <f t="shared" si="102"/>
        <v>40</v>
      </c>
      <c r="H361" s="25">
        <f t="shared" si="102"/>
        <v>40</v>
      </c>
      <c r="I361" s="25">
        <f aca="true" t="shared" si="103" ref="I361:Q361">SUM(I360)</f>
        <v>5</v>
      </c>
      <c r="J361" s="25">
        <f t="shared" si="103"/>
        <v>49</v>
      </c>
      <c r="K361" s="25">
        <f t="shared" si="103"/>
        <v>54</v>
      </c>
      <c r="L361" s="25">
        <f t="shared" si="103"/>
        <v>0</v>
      </c>
      <c r="M361" s="25">
        <f t="shared" si="103"/>
        <v>36</v>
      </c>
      <c r="N361" s="25">
        <f t="shared" si="103"/>
        <v>36</v>
      </c>
      <c r="O361" s="25">
        <f t="shared" si="103"/>
        <v>0</v>
      </c>
      <c r="P361" s="25">
        <f t="shared" si="103"/>
        <v>0</v>
      </c>
      <c r="Q361" s="25">
        <f t="shared" si="103"/>
        <v>0</v>
      </c>
      <c r="U361" s="1"/>
    </row>
    <row r="362" spans="1:21" ht="23.25">
      <c r="A362" s="2"/>
      <c r="B362" s="8" t="s">
        <v>16</v>
      </c>
      <c r="C362" s="25">
        <f>C357+C361</f>
        <v>11</v>
      </c>
      <c r="D362" s="25">
        <f aca="true" t="shared" si="104" ref="D362:Q362">D357+D361</f>
        <v>78</v>
      </c>
      <c r="E362" s="25">
        <f t="shared" si="104"/>
        <v>89</v>
      </c>
      <c r="F362" s="25">
        <f t="shared" si="104"/>
        <v>14</v>
      </c>
      <c r="G362" s="25">
        <f t="shared" si="104"/>
        <v>76</v>
      </c>
      <c r="H362" s="25">
        <f t="shared" si="104"/>
        <v>90</v>
      </c>
      <c r="I362" s="25">
        <f t="shared" si="104"/>
        <v>11</v>
      </c>
      <c r="J362" s="25">
        <f t="shared" si="104"/>
        <v>89</v>
      </c>
      <c r="K362" s="25">
        <f t="shared" si="104"/>
        <v>100</v>
      </c>
      <c r="L362" s="25">
        <f t="shared" si="104"/>
        <v>8</v>
      </c>
      <c r="M362" s="25">
        <f t="shared" si="104"/>
        <v>88</v>
      </c>
      <c r="N362" s="25">
        <f t="shared" si="104"/>
        <v>96</v>
      </c>
      <c r="O362" s="25">
        <f t="shared" si="104"/>
        <v>0</v>
      </c>
      <c r="P362" s="25">
        <f t="shared" si="104"/>
        <v>0</v>
      </c>
      <c r="Q362" s="25">
        <f t="shared" si="104"/>
        <v>0</v>
      </c>
      <c r="U362" s="1"/>
    </row>
    <row r="363" spans="1:21" ht="23.25">
      <c r="A363" s="2"/>
      <c r="B363" s="10" t="s">
        <v>180</v>
      </c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U363" s="1"/>
    </row>
    <row r="364" spans="1:21" ht="23.25">
      <c r="A364" s="2"/>
      <c r="B364" s="7" t="s">
        <v>213</v>
      </c>
      <c r="C364" s="25">
        <v>0</v>
      </c>
      <c r="D364" s="25">
        <v>2</v>
      </c>
      <c r="E364" s="25">
        <f>SUM(C364:D364)</f>
        <v>2</v>
      </c>
      <c r="F364" s="25">
        <v>0</v>
      </c>
      <c r="G364" s="25">
        <v>0</v>
      </c>
      <c r="H364" s="25">
        <f>SUM(F364:G364)</f>
        <v>0</v>
      </c>
      <c r="I364" s="25">
        <v>0</v>
      </c>
      <c r="J364" s="25">
        <v>0</v>
      </c>
      <c r="K364" s="25">
        <f>SUM(I364:J364)</f>
        <v>0</v>
      </c>
      <c r="L364" s="25">
        <v>0</v>
      </c>
      <c r="M364" s="25">
        <v>0</v>
      </c>
      <c r="N364" s="25">
        <f>SUM(L364:M364)</f>
        <v>0</v>
      </c>
      <c r="O364" s="25">
        <v>0</v>
      </c>
      <c r="P364" s="25">
        <v>0</v>
      </c>
      <c r="Q364" s="25">
        <f>SUM(O364:P364)</f>
        <v>0</v>
      </c>
      <c r="U364" s="1"/>
    </row>
    <row r="365" spans="1:21" ht="23.25">
      <c r="A365" s="2"/>
      <c r="B365" s="9" t="s">
        <v>15</v>
      </c>
      <c r="C365" s="25">
        <f aca="true" t="shared" si="105" ref="C365:Q365">SUM(C364)</f>
        <v>0</v>
      </c>
      <c r="D365" s="25">
        <f t="shared" si="105"/>
        <v>2</v>
      </c>
      <c r="E365" s="25">
        <f t="shared" si="105"/>
        <v>2</v>
      </c>
      <c r="F365" s="25">
        <f t="shared" si="105"/>
        <v>0</v>
      </c>
      <c r="G365" s="25">
        <f t="shared" si="105"/>
        <v>0</v>
      </c>
      <c r="H365" s="25">
        <f t="shared" si="105"/>
        <v>0</v>
      </c>
      <c r="I365" s="25">
        <f t="shared" si="105"/>
        <v>0</v>
      </c>
      <c r="J365" s="25">
        <f t="shared" si="105"/>
        <v>0</v>
      </c>
      <c r="K365" s="25">
        <f t="shared" si="105"/>
        <v>0</v>
      </c>
      <c r="L365" s="25">
        <f t="shared" si="105"/>
        <v>0</v>
      </c>
      <c r="M365" s="25">
        <f t="shared" si="105"/>
        <v>0</v>
      </c>
      <c r="N365" s="25">
        <f t="shared" si="105"/>
        <v>0</v>
      </c>
      <c r="O365" s="25">
        <f t="shared" si="105"/>
        <v>0</v>
      </c>
      <c r="P365" s="25">
        <f t="shared" si="105"/>
        <v>0</v>
      </c>
      <c r="Q365" s="25">
        <f t="shared" si="105"/>
        <v>0</v>
      </c>
      <c r="U365" s="1"/>
    </row>
    <row r="366" spans="1:21" ht="23.25">
      <c r="A366" s="2"/>
      <c r="B366" s="8" t="s">
        <v>16</v>
      </c>
      <c r="C366" s="25">
        <f aca="true" t="shared" si="106" ref="C366:Q366">C362+C365</f>
        <v>11</v>
      </c>
      <c r="D366" s="25">
        <f t="shared" si="106"/>
        <v>80</v>
      </c>
      <c r="E366" s="25">
        <f t="shared" si="106"/>
        <v>91</v>
      </c>
      <c r="F366" s="25">
        <f t="shared" si="106"/>
        <v>14</v>
      </c>
      <c r="G366" s="25">
        <f t="shared" si="106"/>
        <v>76</v>
      </c>
      <c r="H366" s="25">
        <f t="shared" si="106"/>
        <v>90</v>
      </c>
      <c r="I366" s="25">
        <f t="shared" si="106"/>
        <v>11</v>
      </c>
      <c r="J366" s="25">
        <f t="shared" si="106"/>
        <v>89</v>
      </c>
      <c r="K366" s="25">
        <f t="shared" si="106"/>
        <v>100</v>
      </c>
      <c r="L366" s="25">
        <f t="shared" si="106"/>
        <v>8</v>
      </c>
      <c r="M366" s="25">
        <f t="shared" si="106"/>
        <v>88</v>
      </c>
      <c r="N366" s="25">
        <f t="shared" si="106"/>
        <v>96</v>
      </c>
      <c r="O366" s="25">
        <f t="shared" si="106"/>
        <v>0</v>
      </c>
      <c r="P366" s="25">
        <f t="shared" si="106"/>
        <v>0</v>
      </c>
      <c r="Q366" s="25">
        <f t="shared" si="106"/>
        <v>0</v>
      </c>
      <c r="U366" s="1"/>
    </row>
    <row r="367" spans="1:21" ht="23.25">
      <c r="A367" s="2"/>
      <c r="B367" s="8" t="s">
        <v>17</v>
      </c>
      <c r="C367" s="25">
        <f aca="true" t="shared" si="107" ref="C367:Q367">C362+C365</f>
        <v>11</v>
      </c>
      <c r="D367" s="25">
        <f t="shared" si="107"/>
        <v>80</v>
      </c>
      <c r="E367" s="25">
        <f t="shared" si="107"/>
        <v>91</v>
      </c>
      <c r="F367" s="25">
        <f t="shared" si="107"/>
        <v>14</v>
      </c>
      <c r="G367" s="25">
        <f t="shared" si="107"/>
        <v>76</v>
      </c>
      <c r="H367" s="25">
        <f t="shared" si="107"/>
        <v>90</v>
      </c>
      <c r="I367" s="25">
        <f t="shared" si="107"/>
        <v>11</v>
      </c>
      <c r="J367" s="25">
        <f t="shared" si="107"/>
        <v>89</v>
      </c>
      <c r="K367" s="25">
        <f t="shared" si="107"/>
        <v>100</v>
      </c>
      <c r="L367" s="25">
        <f t="shared" si="107"/>
        <v>8</v>
      </c>
      <c r="M367" s="25">
        <f t="shared" si="107"/>
        <v>88</v>
      </c>
      <c r="N367" s="25">
        <f t="shared" si="107"/>
        <v>96</v>
      </c>
      <c r="O367" s="25">
        <f t="shared" si="107"/>
        <v>0</v>
      </c>
      <c r="P367" s="25">
        <f t="shared" si="107"/>
        <v>0</v>
      </c>
      <c r="Q367" s="25">
        <f t="shared" si="107"/>
        <v>0</v>
      </c>
      <c r="U367" s="1"/>
    </row>
    <row r="368" spans="1:21" ht="23.25">
      <c r="A368" s="6"/>
      <c r="B368" s="9" t="s">
        <v>189</v>
      </c>
      <c r="C368" s="25">
        <f aca="true" t="shared" si="108" ref="C368:Q368">C15+C62+C84+C151+C231+C261+C287+C312+C336+C352+C367</f>
        <v>3065</v>
      </c>
      <c r="D368" s="25">
        <f t="shared" si="108"/>
        <v>3872</v>
      </c>
      <c r="E368" s="25">
        <f t="shared" si="108"/>
        <v>6937</v>
      </c>
      <c r="F368" s="25">
        <f t="shared" si="108"/>
        <v>2575</v>
      </c>
      <c r="G368" s="25">
        <f t="shared" si="108"/>
        <v>3260</v>
      </c>
      <c r="H368" s="25">
        <f t="shared" si="108"/>
        <v>5835</v>
      </c>
      <c r="I368" s="25">
        <f t="shared" si="108"/>
        <v>2772</v>
      </c>
      <c r="J368" s="25">
        <f t="shared" si="108"/>
        <v>2882</v>
      </c>
      <c r="K368" s="25">
        <f t="shared" si="108"/>
        <v>5654</v>
      </c>
      <c r="L368" s="25">
        <f t="shared" si="108"/>
        <v>2018</v>
      </c>
      <c r="M368" s="25">
        <f t="shared" si="108"/>
        <v>2404</v>
      </c>
      <c r="N368" s="25">
        <f t="shared" si="108"/>
        <v>4422</v>
      </c>
      <c r="O368" s="25">
        <f t="shared" si="108"/>
        <v>760</v>
      </c>
      <c r="P368" s="25">
        <f t="shared" si="108"/>
        <v>489</v>
      </c>
      <c r="Q368" s="25">
        <f t="shared" si="108"/>
        <v>1457</v>
      </c>
      <c r="U368" s="1"/>
    </row>
    <row r="369" spans="2:21" ht="23.25">
      <c r="B369" s="23" t="s">
        <v>216</v>
      </c>
      <c r="U369" s="1"/>
    </row>
    <row r="370" spans="3:21" ht="23.25">
      <c r="C370" s="23"/>
      <c r="D370" s="23" t="s">
        <v>190</v>
      </c>
      <c r="U370" s="1"/>
    </row>
    <row r="371" ht="23.25">
      <c r="U371" s="1"/>
    </row>
    <row r="372" ht="23.25">
      <c r="B372" s="23" t="s">
        <v>218</v>
      </c>
    </row>
    <row r="373" spans="1:5" ht="23.25">
      <c r="A373" s="39" t="s">
        <v>1</v>
      </c>
      <c r="B373" s="40"/>
      <c r="C373" s="45" t="s">
        <v>192</v>
      </c>
      <c r="D373" s="45"/>
      <c r="E373" s="45"/>
    </row>
    <row r="374" spans="1:5" ht="23.25">
      <c r="A374" s="41"/>
      <c r="B374" s="42"/>
      <c r="C374" s="45" t="s">
        <v>193</v>
      </c>
      <c r="D374" s="45"/>
      <c r="E374" s="45"/>
    </row>
    <row r="375" spans="1:5" ht="23.25">
      <c r="A375" s="43"/>
      <c r="B375" s="44"/>
      <c r="C375" s="25" t="s">
        <v>7</v>
      </c>
      <c r="D375" s="25" t="s">
        <v>8</v>
      </c>
      <c r="E375" s="25" t="s">
        <v>9</v>
      </c>
    </row>
    <row r="376" spans="1:5" ht="23.25">
      <c r="A376" s="26" t="s">
        <v>191</v>
      </c>
      <c r="B376" s="27"/>
      <c r="C376" s="25"/>
      <c r="D376" s="25"/>
      <c r="E376" s="25"/>
    </row>
    <row r="377" spans="1:9" ht="23.25">
      <c r="A377" s="6"/>
      <c r="B377" s="28" t="s">
        <v>20</v>
      </c>
      <c r="C377" s="25">
        <v>3</v>
      </c>
      <c r="D377" s="25">
        <v>2</v>
      </c>
      <c r="E377" s="25">
        <f aca="true" t="shared" si="109" ref="E377:E382">SUM(C377:D377)</f>
        <v>5</v>
      </c>
      <c r="G377" s="34"/>
      <c r="H377" s="34"/>
      <c r="I377" s="34"/>
    </row>
    <row r="378" spans="1:9" ht="23.25">
      <c r="A378" s="6"/>
      <c r="B378" s="28" t="s">
        <v>21</v>
      </c>
      <c r="C378" s="25">
        <v>4</v>
      </c>
      <c r="D378" s="25">
        <v>1</v>
      </c>
      <c r="E378" s="25">
        <f t="shared" si="109"/>
        <v>5</v>
      </c>
      <c r="G378" s="34"/>
      <c r="H378" s="34"/>
      <c r="I378" s="34"/>
    </row>
    <row r="379" spans="1:9" ht="23.25">
      <c r="A379" s="6"/>
      <c r="B379" s="28" t="s">
        <v>22</v>
      </c>
      <c r="C379" s="25">
        <v>12</v>
      </c>
      <c r="D379" s="25">
        <v>0</v>
      </c>
      <c r="E379" s="25">
        <f t="shared" si="109"/>
        <v>12</v>
      </c>
      <c r="G379" s="34"/>
      <c r="H379" s="34"/>
      <c r="I379" s="34"/>
    </row>
    <row r="380" spans="1:9" ht="23.25">
      <c r="A380" s="6"/>
      <c r="B380" s="28" t="s">
        <v>23</v>
      </c>
      <c r="C380" s="25">
        <v>4</v>
      </c>
      <c r="D380" s="25">
        <v>2</v>
      </c>
      <c r="E380" s="25">
        <f t="shared" si="109"/>
        <v>6</v>
      </c>
      <c r="G380" s="34"/>
      <c r="H380" s="34"/>
      <c r="I380" s="34"/>
    </row>
    <row r="381" spans="1:9" ht="23.25">
      <c r="A381" s="6"/>
      <c r="B381" s="28" t="s">
        <v>24</v>
      </c>
      <c r="C381" s="25">
        <v>10</v>
      </c>
      <c r="D381" s="25">
        <v>3</v>
      </c>
      <c r="E381" s="25">
        <f t="shared" si="109"/>
        <v>13</v>
      </c>
      <c r="G381" s="34"/>
      <c r="H381" s="34"/>
      <c r="I381" s="34"/>
    </row>
    <row r="382" spans="1:9" ht="23.25">
      <c r="A382" s="6"/>
      <c r="B382" s="28" t="s">
        <v>25</v>
      </c>
      <c r="C382" s="25">
        <v>20</v>
      </c>
      <c r="D382" s="25">
        <v>4</v>
      </c>
      <c r="E382" s="25">
        <f t="shared" si="109"/>
        <v>24</v>
      </c>
      <c r="G382" s="34"/>
      <c r="H382" s="34"/>
      <c r="I382" s="34"/>
    </row>
    <row r="383" spans="1:9" ht="23.25">
      <c r="A383" s="6"/>
      <c r="B383" s="29" t="s">
        <v>9</v>
      </c>
      <c r="C383" s="32">
        <f>SUM(C377:C382)</f>
        <v>53</v>
      </c>
      <c r="D383" s="32">
        <f>SUM(D377:D382)</f>
        <v>12</v>
      </c>
      <c r="E383" s="32">
        <f>SUM(E377:E382)</f>
        <v>65</v>
      </c>
      <c r="G383" s="34"/>
      <c r="H383" s="34"/>
      <c r="I383" s="34"/>
    </row>
    <row r="384" spans="1:13" ht="23.25">
      <c r="A384" s="15" t="s">
        <v>143</v>
      </c>
      <c r="B384" s="29"/>
      <c r="C384" s="32"/>
      <c r="D384" s="32"/>
      <c r="E384" s="32"/>
      <c r="G384" s="35"/>
      <c r="H384" s="36"/>
      <c r="I384" s="35"/>
      <c r="K384" s="31"/>
      <c r="L384" s="31"/>
      <c r="M384" s="31"/>
    </row>
    <row r="385" spans="1:21" ht="23.25">
      <c r="A385" s="6"/>
      <c r="B385" s="27" t="s">
        <v>157</v>
      </c>
      <c r="C385" s="25">
        <v>2</v>
      </c>
      <c r="D385" s="25">
        <v>4</v>
      </c>
      <c r="E385" s="25">
        <f>SUM(C385:D385)</f>
        <v>6</v>
      </c>
      <c r="F385" s="1"/>
      <c r="G385" s="1"/>
      <c r="H385" s="36"/>
      <c r="I385" s="1"/>
      <c r="J385" s="1"/>
      <c r="K385" s="31"/>
      <c r="L385" s="31"/>
      <c r="M385" s="31"/>
      <c r="N385" s="1"/>
      <c r="O385" s="1"/>
      <c r="P385" s="1"/>
      <c r="Q385" s="1"/>
      <c r="R385" s="1"/>
      <c r="S385" s="1"/>
      <c r="T385" s="1"/>
      <c r="U385" s="1"/>
    </row>
    <row r="386" spans="1:21" ht="23.25">
      <c r="A386" s="6"/>
      <c r="B386" s="27" t="s">
        <v>159</v>
      </c>
      <c r="C386" s="25">
        <v>3</v>
      </c>
      <c r="D386" s="25">
        <v>3</v>
      </c>
      <c r="E386" s="25">
        <f>SUM(C386:D386)</f>
        <v>6</v>
      </c>
      <c r="F386" s="1"/>
      <c r="G386" s="1"/>
      <c r="H386" s="36"/>
      <c r="I386" s="1"/>
      <c r="J386" s="1"/>
      <c r="K386" s="31"/>
      <c r="L386" s="31"/>
      <c r="M386" s="31"/>
      <c r="N386" s="1"/>
      <c r="O386" s="1"/>
      <c r="P386" s="1"/>
      <c r="Q386" s="1"/>
      <c r="R386" s="1"/>
      <c r="S386" s="1"/>
      <c r="T386" s="1"/>
      <c r="U386" s="1"/>
    </row>
    <row r="387" spans="1:21" ht="23.25">
      <c r="A387" s="6"/>
      <c r="B387" s="23" t="s">
        <v>161</v>
      </c>
      <c r="C387" s="25">
        <v>1</v>
      </c>
      <c r="D387" s="25">
        <v>0</v>
      </c>
      <c r="E387" s="25">
        <f>SUM(C387:D387)</f>
        <v>1</v>
      </c>
      <c r="F387" s="1"/>
      <c r="G387" s="1"/>
      <c r="H387" s="36"/>
      <c r="I387" s="1"/>
      <c r="J387" s="1"/>
      <c r="K387" s="31"/>
      <c r="L387" s="31"/>
      <c r="M387" s="31"/>
      <c r="N387" s="1"/>
      <c r="O387" s="1"/>
      <c r="P387" s="1"/>
      <c r="Q387" s="1"/>
      <c r="R387" s="1"/>
      <c r="S387" s="1"/>
      <c r="T387" s="1"/>
      <c r="U387" s="1"/>
    </row>
    <row r="388" spans="1:21" ht="23.25">
      <c r="A388" s="6"/>
      <c r="B388" s="29" t="s">
        <v>9</v>
      </c>
      <c r="C388" s="32">
        <f>SUM(C385:C387)</f>
        <v>6</v>
      </c>
      <c r="D388" s="32">
        <f>SUM(D385:D387)</f>
        <v>7</v>
      </c>
      <c r="E388" s="32">
        <f>SUM(E385:E387)</f>
        <v>13</v>
      </c>
      <c r="F388" s="1"/>
      <c r="G388" s="1"/>
      <c r="H388" s="36"/>
      <c r="I388" s="1"/>
      <c r="J388" s="1"/>
      <c r="K388" s="31"/>
      <c r="L388" s="31"/>
      <c r="M388" s="31"/>
      <c r="N388" s="1"/>
      <c r="O388" s="1"/>
      <c r="P388" s="1"/>
      <c r="Q388" s="1"/>
      <c r="R388" s="1"/>
      <c r="S388" s="1"/>
      <c r="T388" s="1"/>
      <c r="U388" s="1"/>
    </row>
    <row r="389" spans="1:21" ht="23.25">
      <c r="A389" s="15" t="s">
        <v>181</v>
      </c>
      <c r="B389" s="27"/>
      <c r="C389" s="25"/>
      <c r="D389" s="25"/>
      <c r="E389" s="25"/>
      <c r="F389" s="1"/>
      <c r="G389" s="1"/>
      <c r="H389" s="36"/>
      <c r="I389" s="1"/>
      <c r="J389" s="1"/>
      <c r="K389" s="31"/>
      <c r="L389" s="31"/>
      <c r="M389" s="31"/>
      <c r="N389" s="1"/>
      <c r="O389" s="1"/>
      <c r="P389" s="1"/>
      <c r="Q389" s="1"/>
      <c r="R389" s="1"/>
      <c r="S389" s="1"/>
      <c r="T389" s="1"/>
      <c r="U389" s="1"/>
    </row>
    <row r="390" spans="1:21" ht="23.25">
      <c r="A390" s="6"/>
      <c r="B390" s="30" t="s">
        <v>183</v>
      </c>
      <c r="C390" s="25">
        <v>14</v>
      </c>
      <c r="D390" s="25">
        <v>4</v>
      </c>
      <c r="E390" s="25">
        <f>SUM(C390:D390)</f>
        <v>18</v>
      </c>
      <c r="F390" s="1"/>
      <c r="G390" s="31"/>
      <c r="H390" s="31"/>
      <c r="I390" s="31"/>
      <c r="J390" s="1"/>
      <c r="K390" s="31"/>
      <c r="L390" s="31"/>
      <c r="M390" s="31"/>
      <c r="N390" s="1"/>
      <c r="O390" s="1"/>
      <c r="P390" s="1"/>
      <c r="Q390" s="1"/>
      <c r="R390" s="1"/>
      <c r="S390" s="1"/>
      <c r="T390" s="1"/>
      <c r="U390" s="1"/>
    </row>
    <row r="391" spans="1:21" ht="23.25">
      <c r="A391" s="6"/>
      <c r="B391" s="30" t="s">
        <v>184</v>
      </c>
      <c r="C391" s="25">
        <v>7</v>
      </c>
      <c r="D391" s="25">
        <v>0</v>
      </c>
      <c r="E391" s="25">
        <f>SUM(C391:D391)</f>
        <v>7</v>
      </c>
      <c r="F391" s="1"/>
      <c r="G391" s="31"/>
      <c r="H391" s="31"/>
      <c r="I391" s="31"/>
      <c r="J391" s="1"/>
      <c r="K391" s="31"/>
      <c r="L391" s="31"/>
      <c r="M391" s="31"/>
      <c r="N391" s="1"/>
      <c r="O391" s="1"/>
      <c r="P391" s="1"/>
      <c r="Q391" s="1"/>
      <c r="R391" s="1"/>
      <c r="S391" s="1"/>
      <c r="T391" s="1"/>
      <c r="U391" s="1"/>
    </row>
    <row r="392" spans="1:21" ht="23.25">
      <c r="A392" s="6"/>
      <c r="B392" s="29" t="s">
        <v>9</v>
      </c>
      <c r="C392" s="32">
        <f>SUM(C390:C391)</f>
        <v>21</v>
      </c>
      <c r="D392" s="32">
        <f>SUM(D390:D391)</f>
        <v>4</v>
      </c>
      <c r="E392" s="32">
        <f>SUM(E390:E391)</f>
        <v>25</v>
      </c>
      <c r="F392" s="1"/>
      <c r="G392" s="1"/>
      <c r="H392" s="1"/>
      <c r="I392" s="1"/>
      <c r="J392" s="1"/>
      <c r="K392" s="31"/>
      <c r="L392" s="31"/>
      <c r="M392" s="31"/>
      <c r="N392" s="1"/>
      <c r="O392" s="1"/>
      <c r="P392" s="1"/>
      <c r="Q392" s="1"/>
      <c r="R392" s="1"/>
      <c r="S392" s="1"/>
      <c r="T392" s="1"/>
      <c r="U392" s="1"/>
    </row>
    <row r="393" spans="1:21" ht="23.25">
      <c r="A393" s="6"/>
      <c r="B393" s="29" t="s">
        <v>189</v>
      </c>
      <c r="C393" s="32">
        <f>C383+C388+C392</f>
        <v>80</v>
      </c>
      <c r="D393" s="32">
        <f>D383+D388+D392</f>
        <v>23</v>
      </c>
      <c r="E393" s="32">
        <f>E383+E388+E392</f>
        <v>103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</sheetData>
  <sheetProtection/>
  <mergeCells count="12">
    <mergeCell ref="L4:N4"/>
    <mergeCell ref="O4:Q4"/>
    <mergeCell ref="A373:B375"/>
    <mergeCell ref="C374:E374"/>
    <mergeCell ref="C373:E373"/>
    <mergeCell ref="A1:Q1"/>
    <mergeCell ref="A2:Q2"/>
    <mergeCell ref="A3:B5"/>
    <mergeCell ref="C3:Q3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1">
      <selection activeCell="J57" sqref="J57"/>
    </sheetView>
  </sheetViews>
  <sheetFormatPr defaultColWidth="9.140625" defaultRowHeight="15"/>
  <sheetData>
    <row r="1" spans="1:8" ht="14.25">
      <c r="A1">
        <v>18</v>
      </c>
      <c r="B1">
        <v>13</v>
      </c>
      <c r="C1">
        <v>9</v>
      </c>
      <c r="D1">
        <v>1</v>
      </c>
      <c r="E1">
        <v>1</v>
      </c>
      <c r="F1">
        <v>1</v>
      </c>
      <c r="H1">
        <v>3</v>
      </c>
    </row>
    <row r="2" spans="1:8" ht="14.25">
      <c r="A2">
        <v>4</v>
      </c>
      <c r="B2">
        <v>12</v>
      </c>
      <c r="C2">
        <v>2</v>
      </c>
      <c r="D2">
        <v>1</v>
      </c>
      <c r="E2">
        <v>1</v>
      </c>
      <c r="H2">
        <v>2</v>
      </c>
    </row>
    <row r="3" spans="1:8" ht="14.25">
      <c r="A3">
        <v>50</v>
      </c>
      <c r="B3">
        <v>35</v>
      </c>
      <c r="C3">
        <v>8</v>
      </c>
      <c r="D3">
        <v>1</v>
      </c>
      <c r="H3">
        <v>2</v>
      </c>
    </row>
    <row r="4" spans="1:8" ht="14.25">
      <c r="A4">
        <v>1</v>
      </c>
      <c r="B4">
        <v>1</v>
      </c>
      <c r="C4">
        <v>7</v>
      </c>
      <c r="D4">
        <v>1</v>
      </c>
      <c r="H4">
        <v>16</v>
      </c>
    </row>
    <row r="5" spans="1:8" ht="14.25">
      <c r="A5">
        <v>8</v>
      </c>
      <c r="B5">
        <v>21</v>
      </c>
      <c r="C5">
        <v>2</v>
      </c>
      <c r="D5">
        <v>3</v>
      </c>
      <c r="H5">
        <v>11</v>
      </c>
    </row>
    <row r="6" spans="1:8" ht="14.25">
      <c r="A6">
        <v>1</v>
      </c>
      <c r="B6">
        <v>3</v>
      </c>
      <c r="C6">
        <v>2</v>
      </c>
      <c r="D6">
        <v>3</v>
      </c>
      <c r="H6">
        <v>23</v>
      </c>
    </row>
    <row r="7" spans="1:8" ht="14.25">
      <c r="A7">
        <v>1</v>
      </c>
      <c r="B7">
        <v>8</v>
      </c>
      <c r="C7">
        <v>3</v>
      </c>
      <c r="D7">
        <v>1</v>
      </c>
      <c r="H7">
        <v>6</v>
      </c>
    </row>
    <row r="8" spans="1:8" ht="14.25">
      <c r="A8">
        <v>7</v>
      </c>
      <c r="B8">
        <v>9</v>
      </c>
      <c r="C8">
        <v>1</v>
      </c>
      <c r="D8">
        <v>1</v>
      </c>
      <c r="H8">
        <v>10</v>
      </c>
    </row>
    <row r="9" spans="1:8" ht="14.25">
      <c r="A9">
        <v>12</v>
      </c>
      <c r="B9">
        <v>33</v>
      </c>
      <c r="C9">
        <v>6</v>
      </c>
      <c r="D9">
        <v>2</v>
      </c>
      <c r="H9">
        <v>26</v>
      </c>
    </row>
    <row r="10" spans="1:8" ht="14.25">
      <c r="A10">
        <v>3</v>
      </c>
      <c r="B10">
        <v>1</v>
      </c>
      <c r="C10">
        <v>2</v>
      </c>
      <c r="D10">
        <v>1</v>
      </c>
      <c r="H10">
        <v>114</v>
      </c>
    </row>
    <row r="11" spans="1:8" ht="14.25">
      <c r="A11">
        <v>10</v>
      </c>
      <c r="B11">
        <v>18</v>
      </c>
      <c r="C11">
        <v>3</v>
      </c>
      <c r="D11">
        <v>1</v>
      </c>
      <c r="H11">
        <v>12</v>
      </c>
    </row>
    <row r="12" spans="1:8" ht="14.25">
      <c r="A12">
        <v>1</v>
      </c>
      <c r="B12">
        <v>25</v>
      </c>
      <c r="D12">
        <v>1</v>
      </c>
      <c r="H12">
        <v>36</v>
      </c>
    </row>
    <row r="13" spans="1:8" ht="14.25">
      <c r="A13">
        <v>1</v>
      </c>
      <c r="B13">
        <v>11</v>
      </c>
      <c r="D13">
        <v>1</v>
      </c>
      <c r="H13">
        <v>11</v>
      </c>
    </row>
    <row r="14" spans="1:8" ht="14.25">
      <c r="A14">
        <v>4</v>
      </c>
      <c r="B14">
        <v>1</v>
      </c>
      <c r="D14">
        <v>1</v>
      </c>
      <c r="H14">
        <v>42</v>
      </c>
    </row>
    <row r="15" spans="1:8" ht="14.25">
      <c r="A15">
        <v>19</v>
      </c>
      <c r="B15">
        <v>12</v>
      </c>
      <c r="D15">
        <v>3</v>
      </c>
      <c r="H15">
        <v>13</v>
      </c>
    </row>
    <row r="16" spans="1:8" ht="14.25">
      <c r="A16">
        <v>1</v>
      </c>
      <c r="B16">
        <v>13</v>
      </c>
      <c r="D16">
        <v>3</v>
      </c>
      <c r="H16">
        <v>66</v>
      </c>
    </row>
    <row r="17" spans="1:8" ht="14.25">
      <c r="A17">
        <v>15</v>
      </c>
      <c r="B17">
        <v>2</v>
      </c>
      <c r="D17">
        <v>1</v>
      </c>
      <c r="H17">
        <v>44</v>
      </c>
    </row>
    <row r="18" spans="1:8" ht="14.25">
      <c r="A18">
        <v>6</v>
      </c>
      <c r="B18">
        <v>1</v>
      </c>
      <c r="D18">
        <v>2</v>
      </c>
      <c r="H18">
        <v>115</v>
      </c>
    </row>
    <row r="19" spans="1:8" ht="14.25">
      <c r="A19">
        <v>1</v>
      </c>
      <c r="B19">
        <v>2</v>
      </c>
      <c r="D19">
        <v>3</v>
      </c>
      <c r="H19">
        <v>29</v>
      </c>
    </row>
    <row r="20" spans="1:8" ht="14.25">
      <c r="A20">
        <v>1</v>
      </c>
      <c r="B20">
        <v>1</v>
      </c>
      <c r="D20">
        <v>1</v>
      </c>
      <c r="H20">
        <v>100</v>
      </c>
    </row>
    <row r="21" spans="1:8" ht="14.25">
      <c r="A21">
        <v>1</v>
      </c>
      <c r="B21">
        <v>1</v>
      </c>
      <c r="D21">
        <v>1</v>
      </c>
      <c r="H21">
        <v>58</v>
      </c>
    </row>
    <row r="22" spans="1:8" ht="14.25">
      <c r="A22">
        <v>3</v>
      </c>
      <c r="B22">
        <v>1</v>
      </c>
      <c r="D22">
        <v>2</v>
      </c>
      <c r="H22">
        <v>84</v>
      </c>
    </row>
    <row r="23" spans="1:8" ht="14.25">
      <c r="A23">
        <v>1</v>
      </c>
      <c r="B23">
        <v>4</v>
      </c>
      <c r="H23">
        <v>25</v>
      </c>
    </row>
    <row r="24" spans="1:8" ht="14.25">
      <c r="A24">
        <v>2</v>
      </c>
      <c r="B24">
        <v>1</v>
      </c>
      <c r="H24">
        <v>107</v>
      </c>
    </row>
    <row r="25" spans="1:8" ht="14.25">
      <c r="A25">
        <v>7</v>
      </c>
      <c r="B25">
        <v>1</v>
      </c>
      <c r="H25">
        <v>43</v>
      </c>
    </row>
    <row r="26" spans="1:8" ht="14.25">
      <c r="A26">
        <v>1</v>
      </c>
      <c r="B26">
        <v>1</v>
      </c>
      <c r="H26">
        <v>46</v>
      </c>
    </row>
    <row r="27" spans="1:8" ht="14.25">
      <c r="A27">
        <f aca="true" t="shared" si="0" ref="A27:F27">SUM(A1:A26)</f>
        <v>179</v>
      </c>
      <c r="B27">
        <f t="shared" si="0"/>
        <v>231</v>
      </c>
      <c r="C27">
        <f t="shared" si="0"/>
        <v>45</v>
      </c>
      <c r="D27">
        <f t="shared" si="0"/>
        <v>35</v>
      </c>
      <c r="E27">
        <f t="shared" si="0"/>
        <v>2</v>
      </c>
      <c r="F27">
        <f t="shared" si="0"/>
        <v>1</v>
      </c>
      <c r="H27">
        <v>11</v>
      </c>
    </row>
    <row r="28" ht="14.25">
      <c r="H28">
        <v>36</v>
      </c>
    </row>
    <row r="29" ht="14.25">
      <c r="H29">
        <v>1</v>
      </c>
    </row>
    <row r="30" ht="14.25">
      <c r="H30">
        <v>42</v>
      </c>
    </row>
    <row r="31" ht="14.25">
      <c r="H31">
        <v>5</v>
      </c>
    </row>
    <row r="32" ht="14.25">
      <c r="H32">
        <v>39</v>
      </c>
    </row>
    <row r="33" ht="14.25">
      <c r="H33">
        <v>5</v>
      </c>
    </row>
    <row r="34" ht="14.25">
      <c r="H34">
        <v>40</v>
      </c>
    </row>
    <row r="35" ht="14.25">
      <c r="H35">
        <v>26</v>
      </c>
    </row>
    <row r="36" ht="14.25">
      <c r="H36">
        <v>25</v>
      </c>
    </row>
    <row r="37" ht="14.25">
      <c r="H37">
        <v>10</v>
      </c>
    </row>
    <row r="38" ht="14.25">
      <c r="H38">
        <v>80</v>
      </c>
    </row>
    <row r="39" ht="14.25">
      <c r="H39">
        <v>22</v>
      </c>
    </row>
    <row r="40" ht="14.25">
      <c r="H40">
        <v>66</v>
      </c>
    </row>
    <row r="41" ht="14.25">
      <c r="H41">
        <v>12</v>
      </c>
    </row>
    <row r="42" ht="14.25">
      <c r="H42">
        <v>151</v>
      </c>
    </row>
    <row r="43" ht="14.25">
      <c r="H43">
        <v>1</v>
      </c>
    </row>
    <row r="44" ht="14.25">
      <c r="H44">
        <v>1</v>
      </c>
    </row>
    <row r="45" ht="14.25">
      <c r="H45">
        <v>4</v>
      </c>
    </row>
    <row r="46" ht="14.25">
      <c r="H46">
        <v>1</v>
      </c>
    </row>
    <row r="47" ht="14.25">
      <c r="H47">
        <v>37</v>
      </c>
    </row>
    <row r="48" ht="14.25">
      <c r="H48">
        <v>4</v>
      </c>
    </row>
    <row r="49" ht="14.25">
      <c r="H49">
        <v>9</v>
      </c>
    </row>
    <row r="50" ht="14.25">
      <c r="H50">
        <v>14</v>
      </c>
    </row>
    <row r="51" ht="14.25">
      <c r="H51">
        <v>4</v>
      </c>
    </row>
    <row r="52" ht="14.25">
      <c r="H52">
        <v>2</v>
      </c>
    </row>
    <row r="53" ht="14.25">
      <c r="H53">
        <v>14</v>
      </c>
    </row>
    <row r="54" ht="14.25">
      <c r="H54">
        <v>20</v>
      </c>
    </row>
    <row r="55" ht="14.25">
      <c r="H55">
        <v>44</v>
      </c>
    </row>
    <row r="56" ht="14.25">
      <c r="H56">
        <v>1</v>
      </c>
    </row>
    <row r="57" ht="14.25">
      <c r="H57">
        <f>SUM(H1:H56)</f>
        <v>1771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osyo</dc:creator>
  <cp:keywords/>
  <dc:description/>
  <cp:lastModifiedBy>ew</cp:lastModifiedBy>
  <cp:lastPrinted>2012-02-28T04:46:15Z</cp:lastPrinted>
  <dcterms:created xsi:type="dcterms:W3CDTF">2010-10-21T02:32:54Z</dcterms:created>
  <dcterms:modified xsi:type="dcterms:W3CDTF">2015-10-06T13:03:14Z</dcterms:modified>
  <cp:category/>
  <cp:version/>
  <cp:contentType/>
  <cp:contentStatus/>
</cp:coreProperties>
</file>